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RCUS-VINICIUS\Users\Marcos\Documents\LICITAÇÕES DA PREFEITURA\2020\Convite\Convite nº 002-2020 - Escola Jardim Eldorado\"/>
    </mc:Choice>
  </mc:AlternateContent>
  <bookViews>
    <workbookView xWindow="0" yWindow="0" windowWidth="20490" windowHeight="7650" activeTab="1"/>
  </bookViews>
  <sheets>
    <sheet name="Orçamento" sheetId="1" r:id="rId1"/>
    <sheet name="Cronograma Físico-Financeir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I73" i="1"/>
  <c r="I203" i="1" l="1"/>
  <c r="I201" i="1"/>
  <c r="I195" i="1"/>
  <c r="I192" i="1"/>
  <c r="I190" i="1"/>
  <c r="I189" i="1"/>
  <c r="I187" i="1"/>
  <c r="I186" i="1"/>
  <c r="I180" i="1"/>
  <c r="I169" i="1"/>
  <c r="I164" i="1"/>
  <c r="I134" i="1"/>
  <c r="I128" i="1"/>
  <c r="I132" i="1"/>
  <c r="I80" i="1"/>
  <c r="I99" i="1"/>
  <c r="I68" i="1"/>
  <c r="I50" i="1"/>
  <c r="I64" i="1"/>
  <c r="I62" i="1"/>
  <c r="I58" i="1"/>
  <c r="N36" i="2"/>
  <c r="K36" i="2"/>
  <c r="N35" i="2"/>
  <c r="M35" i="2"/>
  <c r="M36" i="2" s="1"/>
  <c r="L35" i="2"/>
  <c r="L36" i="2" s="1"/>
  <c r="K35" i="2"/>
  <c r="J35" i="2"/>
  <c r="J36" i="2" s="1"/>
  <c r="I35" i="2"/>
  <c r="I36" i="2" s="1"/>
  <c r="H35" i="2"/>
  <c r="H36" i="2" s="1"/>
  <c r="C35" i="2"/>
  <c r="B35" i="2"/>
  <c r="D35" i="2"/>
  <c r="H84" i="1"/>
  <c r="J84" i="1" s="1"/>
  <c r="J85" i="1" s="1"/>
  <c r="J96" i="1" l="1"/>
  <c r="H95" i="1"/>
  <c r="J95" i="1" s="1"/>
  <c r="G223" i="1"/>
  <c r="J251" i="1"/>
  <c r="I242" i="1"/>
  <c r="H242" i="1"/>
  <c r="J242" i="1" l="1"/>
  <c r="L87" i="2"/>
  <c r="L88" i="2" s="1"/>
  <c r="K87" i="2"/>
  <c r="K88" i="2" s="1"/>
  <c r="J87" i="2"/>
  <c r="J88" i="2" s="1"/>
  <c r="I87" i="2"/>
  <c r="I88" i="2" s="1"/>
  <c r="H87" i="2"/>
  <c r="H88" i="2" s="1"/>
  <c r="D87" i="2"/>
  <c r="N87" i="2" s="1"/>
  <c r="I85" i="2"/>
  <c r="I86" i="2" s="1"/>
  <c r="H85" i="2"/>
  <c r="H86" i="2" s="1"/>
  <c r="D85" i="2"/>
  <c r="N85" i="2" s="1"/>
  <c r="L83" i="2"/>
  <c r="L84" i="2" s="1"/>
  <c r="K83" i="2"/>
  <c r="K84" i="2" s="1"/>
  <c r="J83" i="2"/>
  <c r="J84" i="2" s="1"/>
  <c r="I83" i="2"/>
  <c r="I84" i="2" s="1"/>
  <c r="H83" i="2"/>
  <c r="H84" i="2" s="1"/>
  <c r="D83" i="2"/>
  <c r="N83" i="2" s="1"/>
  <c r="L81" i="2"/>
  <c r="L82" i="2" s="1"/>
  <c r="K81" i="2"/>
  <c r="K82" i="2" s="1"/>
  <c r="J81" i="2"/>
  <c r="J82" i="2" s="1"/>
  <c r="I81" i="2"/>
  <c r="I82" i="2" s="1"/>
  <c r="H81" i="2"/>
  <c r="H82" i="2" s="1"/>
  <c r="D81" i="2"/>
  <c r="L79" i="2"/>
  <c r="L80" i="2" s="1"/>
  <c r="K79" i="2"/>
  <c r="K80" i="2" s="1"/>
  <c r="J79" i="2"/>
  <c r="J80" i="2" s="1"/>
  <c r="I79" i="2"/>
  <c r="I80" i="2" s="1"/>
  <c r="H79" i="2"/>
  <c r="H80" i="2" s="1"/>
  <c r="D79" i="2"/>
  <c r="O79" i="2" s="1"/>
  <c r="L77" i="2"/>
  <c r="L78" i="2" s="1"/>
  <c r="K77" i="2"/>
  <c r="K78" i="2" s="1"/>
  <c r="J77" i="2"/>
  <c r="J78" i="2" s="1"/>
  <c r="I77" i="2"/>
  <c r="I78" i="2" s="1"/>
  <c r="H77" i="2"/>
  <c r="H78" i="2" s="1"/>
  <c r="D77" i="2"/>
  <c r="O77" i="2" s="1"/>
  <c r="K75" i="2"/>
  <c r="K76" i="2" s="1"/>
  <c r="J75" i="2"/>
  <c r="J76" i="2" s="1"/>
  <c r="I75" i="2"/>
  <c r="I76" i="2" s="1"/>
  <c r="H75" i="2"/>
  <c r="H76" i="2" s="1"/>
  <c r="D75" i="2"/>
  <c r="N75" i="2" s="1"/>
  <c r="J73" i="2"/>
  <c r="J74" i="2" s="1"/>
  <c r="I73" i="2"/>
  <c r="I74" i="2" s="1"/>
  <c r="H73" i="2"/>
  <c r="H74" i="2" s="1"/>
  <c r="D73" i="2"/>
  <c r="N73" i="2" s="1"/>
  <c r="L71" i="2"/>
  <c r="L72" i="2" s="1"/>
  <c r="K71" i="2"/>
  <c r="K72" i="2" s="1"/>
  <c r="J71" i="2"/>
  <c r="J72" i="2" s="1"/>
  <c r="I71" i="2"/>
  <c r="I72" i="2" s="1"/>
  <c r="H71" i="2"/>
  <c r="H72" i="2" s="1"/>
  <c r="D71" i="2"/>
  <c r="L69" i="2"/>
  <c r="L70" i="2" s="1"/>
  <c r="K69" i="2"/>
  <c r="K70" i="2" s="1"/>
  <c r="J69" i="2"/>
  <c r="J70" i="2" s="1"/>
  <c r="I69" i="2"/>
  <c r="I70" i="2" s="1"/>
  <c r="H69" i="2"/>
  <c r="H70" i="2" s="1"/>
  <c r="D69" i="2"/>
  <c r="N69" i="2" s="1"/>
  <c r="L67" i="2"/>
  <c r="L68" i="2" s="1"/>
  <c r="K67" i="2"/>
  <c r="K68" i="2" s="1"/>
  <c r="J67" i="2"/>
  <c r="J68" i="2" s="1"/>
  <c r="I67" i="2"/>
  <c r="I68" i="2" s="1"/>
  <c r="H67" i="2"/>
  <c r="H68" i="2" s="1"/>
  <c r="D67" i="2"/>
  <c r="N67" i="2" s="1"/>
  <c r="L65" i="2"/>
  <c r="L66" i="2" s="1"/>
  <c r="K65" i="2"/>
  <c r="K66" i="2" s="1"/>
  <c r="J65" i="2"/>
  <c r="J66" i="2" s="1"/>
  <c r="I65" i="2"/>
  <c r="I66" i="2" s="1"/>
  <c r="H65" i="2"/>
  <c r="H66" i="2" s="1"/>
  <c r="D65" i="2"/>
  <c r="L63" i="2"/>
  <c r="L64" i="2" s="1"/>
  <c r="K63" i="2"/>
  <c r="K64" i="2" s="1"/>
  <c r="J63" i="2"/>
  <c r="J64" i="2" s="1"/>
  <c r="I63" i="2"/>
  <c r="I64" i="2" s="1"/>
  <c r="H63" i="2"/>
  <c r="H64" i="2" s="1"/>
  <c r="D63" i="2"/>
  <c r="O63" i="2" s="1"/>
  <c r="L61" i="2"/>
  <c r="L62" i="2" s="1"/>
  <c r="K61" i="2"/>
  <c r="K62" i="2" s="1"/>
  <c r="J61" i="2"/>
  <c r="J62" i="2" s="1"/>
  <c r="I61" i="2"/>
  <c r="I62" i="2" s="1"/>
  <c r="H61" i="2"/>
  <c r="H62" i="2" s="1"/>
  <c r="D61" i="2"/>
  <c r="N61" i="2" s="1"/>
  <c r="N59" i="2"/>
  <c r="L59" i="2"/>
  <c r="L60" i="2" s="1"/>
  <c r="K59" i="2"/>
  <c r="K60" i="2" s="1"/>
  <c r="J59" i="2"/>
  <c r="J60" i="2" s="1"/>
  <c r="I59" i="2"/>
  <c r="I60" i="2" s="1"/>
  <c r="H59" i="2"/>
  <c r="H60" i="2" s="1"/>
  <c r="D59" i="2"/>
  <c r="N57" i="2"/>
  <c r="L57" i="2"/>
  <c r="L58" i="2" s="1"/>
  <c r="K57" i="2"/>
  <c r="K58" i="2" s="1"/>
  <c r="J57" i="2"/>
  <c r="J58" i="2" s="1"/>
  <c r="I57" i="2"/>
  <c r="I58" i="2" s="1"/>
  <c r="H57" i="2"/>
  <c r="H58" i="2" s="1"/>
  <c r="D57" i="2"/>
  <c r="M55" i="2"/>
  <c r="M56" i="2" s="1"/>
  <c r="L55" i="2"/>
  <c r="L56" i="2" s="1"/>
  <c r="K55" i="2"/>
  <c r="K56" i="2" s="1"/>
  <c r="J55" i="2"/>
  <c r="J56" i="2" s="1"/>
  <c r="I55" i="2"/>
  <c r="I56" i="2" s="1"/>
  <c r="H55" i="2"/>
  <c r="H56" i="2" s="1"/>
  <c r="D55" i="2"/>
  <c r="O55" i="2" s="1"/>
  <c r="K53" i="2"/>
  <c r="K54" i="2" s="1"/>
  <c r="J53" i="2"/>
  <c r="J54" i="2" s="1"/>
  <c r="I53" i="2"/>
  <c r="I54" i="2" s="1"/>
  <c r="H53" i="2"/>
  <c r="H54" i="2" s="1"/>
  <c r="D53" i="2"/>
  <c r="M53" i="2" s="1"/>
  <c r="L51" i="2"/>
  <c r="L52" i="2" s="1"/>
  <c r="K51" i="2"/>
  <c r="K52" i="2" s="1"/>
  <c r="J51" i="2"/>
  <c r="J52" i="2" s="1"/>
  <c r="I51" i="2"/>
  <c r="I52" i="2" s="1"/>
  <c r="H51" i="2"/>
  <c r="H52" i="2" s="1"/>
  <c r="D51" i="2"/>
  <c r="M51" i="2" s="1"/>
  <c r="N49" i="2"/>
  <c r="H49" i="2"/>
  <c r="H50" i="2" s="1"/>
  <c r="D49" i="2"/>
  <c r="M49" i="2" s="1"/>
  <c r="L47" i="2"/>
  <c r="L48" i="2" s="1"/>
  <c r="K47" i="2"/>
  <c r="K48" i="2" s="1"/>
  <c r="J47" i="2"/>
  <c r="J48" i="2" s="1"/>
  <c r="I47" i="2"/>
  <c r="I48" i="2" s="1"/>
  <c r="H47" i="2"/>
  <c r="H48" i="2" s="1"/>
  <c r="D47" i="2"/>
  <c r="M47" i="2" s="1"/>
  <c r="L45" i="2"/>
  <c r="L46" i="2" s="1"/>
  <c r="K45" i="2"/>
  <c r="K46" i="2" s="1"/>
  <c r="J45" i="2"/>
  <c r="J46" i="2" s="1"/>
  <c r="I45" i="2"/>
  <c r="I46" i="2" s="1"/>
  <c r="H45" i="2"/>
  <c r="H46" i="2" s="1"/>
  <c r="D45" i="2"/>
  <c r="M45" i="2" s="1"/>
  <c r="J43" i="2"/>
  <c r="J44" i="2" s="1"/>
  <c r="I43" i="2"/>
  <c r="I44" i="2" s="1"/>
  <c r="H43" i="2"/>
  <c r="H44" i="2" s="1"/>
  <c r="D43" i="2"/>
  <c r="N41" i="2"/>
  <c r="L41" i="2"/>
  <c r="L42" i="2" s="1"/>
  <c r="K41" i="2"/>
  <c r="K42" i="2" s="1"/>
  <c r="J41" i="2"/>
  <c r="J42" i="2" s="1"/>
  <c r="I41" i="2"/>
  <c r="I42" i="2" s="1"/>
  <c r="H41" i="2"/>
  <c r="H42" i="2" s="1"/>
  <c r="D41" i="2"/>
  <c r="N39" i="2"/>
  <c r="L39" i="2"/>
  <c r="L40" i="2" s="1"/>
  <c r="K39" i="2"/>
  <c r="K40" i="2" s="1"/>
  <c r="J39" i="2"/>
  <c r="J40" i="2" s="1"/>
  <c r="I39" i="2"/>
  <c r="I40" i="2" s="1"/>
  <c r="H39" i="2"/>
  <c r="H40" i="2" s="1"/>
  <c r="D39" i="2"/>
  <c r="O39" i="2" s="1"/>
  <c r="N37" i="2"/>
  <c r="L37" i="2"/>
  <c r="L38" i="2" s="1"/>
  <c r="K37" i="2"/>
  <c r="K38" i="2" s="1"/>
  <c r="J37" i="2"/>
  <c r="J38" i="2" s="1"/>
  <c r="I37" i="2"/>
  <c r="I38" i="2" s="1"/>
  <c r="H37" i="2"/>
  <c r="H38" i="2" s="1"/>
  <c r="D37" i="2"/>
  <c r="L33" i="2"/>
  <c r="L34" i="2" s="1"/>
  <c r="K33" i="2"/>
  <c r="K34" i="2" s="1"/>
  <c r="J33" i="2"/>
  <c r="J34" i="2" s="1"/>
  <c r="I33" i="2"/>
  <c r="I34" i="2" s="1"/>
  <c r="H33" i="2"/>
  <c r="H34" i="2" s="1"/>
  <c r="D33" i="2"/>
  <c r="N33" i="2" s="1"/>
  <c r="L31" i="2"/>
  <c r="L32" i="2" s="1"/>
  <c r="K31" i="2"/>
  <c r="K32" i="2" s="1"/>
  <c r="J31" i="2"/>
  <c r="J32" i="2" s="1"/>
  <c r="I31" i="2"/>
  <c r="I32" i="2" s="1"/>
  <c r="H31" i="2"/>
  <c r="H32" i="2" s="1"/>
  <c r="D31" i="2"/>
  <c r="N31" i="2" s="1"/>
  <c r="K29" i="2"/>
  <c r="K30" i="2" s="1"/>
  <c r="J29" i="2"/>
  <c r="J30" i="2" s="1"/>
  <c r="I29" i="2"/>
  <c r="I30" i="2" s="1"/>
  <c r="H29" i="2"/>
  <c r="H30" i="2" s="1"/>
  <c r="D29" i="2"/>
  <c r="N27" i="2"/>
  <c r="L27" i="2"/>
  <c r="L28" i="2" s="1"/>
  <c r="K27" i="2"/>
  <c r="K28" i="2" s="1"/>
  <c r="J27" i="2"/>
  <c r="J28" i="2" s="1"/>
  <c r="I27" i="2"/>
  <c r="I28" i="2" s="1"/>
  <c r="H27" i="2"/>
  <c r="H28" i="2" s="1"/>
  <c r="D27" i="2"/>
  <c r="D25" i="2"/>
  <c r="N25" i="2" s="1"/>
  <c r="H25" i="2"/>
  <c r="H26" i="2" s="1"/>
  <c r="I25" i="2"/>
  <c r="I26" i="2" s="1"/>
  <c r="J25" i="2"/>
  <c r="J26" i="2" s="1"/>
  <c r="K25" i="2"/>
  <c r="K26" i="2" s="1"/>
  <c r="D23" i="2"/>
  <c r="M23" i="2" s="1"/>
  <c r="H23" i="2"/>
  <c r="H24" i="2" s="1"/>
  <c r="I23" i="2"/>
  <c r="I24" i="2" s="1"/>
  <c r="J23" i="2"/>
  <c r="J24" i="2" s="1"/>
  <c r="O23" i="2"/>
  <c r="D17" i="2"/>
  <c r="D19" i="2"/>
  <c r="D21" i="2"/>
  <c r="D11" i="2"/>
  <c r="D13" i="2"/>
  <c r="D15" i="2"/>
  <c r="D9" i="2"/>
  <c r="C87" i="2"/>
  <c r="B87" i="2"/>
  <c r="B91" i="1"/>
  <c r="C85" i="2"/>
  <c r="J85" i="2" s="1"/>
  <c r="B85" i="2"/>
  <c r="C83" i="2"/>
  <c r="B83" i="2"/>
  <c r="C81" i="2"/>
  <c r="B81" i="2"/>
  <c r="B79" i="2"/>
  <c r="C77" i="2"/>
  <c r="B77" i="2"/>
  <c r="C75" i="2"/>
  <c r="L75" i="2" s="1"/>
  <c r="B75" i="2"/>
  <c r="C73" i="2"/>
  <c r="B73" i="2"/>
  <c r="B71" i="2"/>
  <c r="B69" i="2"/>
  <c r="C67" i="2"/>
  <c r="B67" i="2"/>
  <c r="B65" i="2"/>
  <c r="B63" i="2"/>
  <c r="B61" i="2"/>
  <c r="B59" i="2"/>
  <c r="B57" i="2"/>
  <c r="B55" i="2"/>
  <c r="C53" i="2"/>
  <c r="B53" i="2"/>
  <c r="I124" i="1"/>
  <c r="B51" i="2"/>
  <c r="B49" i="2"/>
  <c r="C47" i="2"/>
  <c r="B47" i="2"/>
  <c r="C45" i="2"/>
  <c r="B45" i="2"/>
  <c r="C43" i="2"/>
  <c r="B43" i="2"/>
  <c r="B41" i="2"/>
  <c r="C39" i="2"/>
  <c r="B39" i="2"/>
  <c r="C37" i="2"/>
  <c r="B37" i="2"/>
  <c r="B33" i="2"/>
  <c r="B31" i="2"/>
  <c r="B29" i="2"/>
  <c r="B27" i="2"/>
  <c r="B25" i="2"/>
  <c r="C23" i="2"/>
  <c r="K23" i="2" s="1"/>
  <c r="B23" i="2"/>
  <c r="B21" i="2"/>
  <c r="C19" i="2"/>
  <c r="B19" i="2"/>
  <c r="C17" i="2"/>
  <c r="B17" i="2"/>
  <c r="C15" i="2"/>
  <c r="B15" i="2"/>
  <c r="C13" i="2"/>
  <c r="B11" i="2"/>
  <c r="B9" i="2"/>
  <c r="B13" i="2"/>
  <c r="C11" i="2"/>
  <c r="C9" i="2"/>
  <c r="L76" i="2" l="1"/>
  <c r="K24" i="2"/>
  <c r="L23" i="2"/>
  <c r="M37" i="2"/>
  <c r="M38" i="2" s="1"/>
  <c r="N38" i="2" s="1"/>
  <c r="N81" i="2"/>
  <c r="M43" i="2"/>
  <c r="J86" i="2"/>
  <c r="K85" i="2"/>
  <c r="L85" i="2"/>
  <c r="L86" i="2" s="1"/>
  <c r="K73" i="2"/>
  <c r="K74" i="2" s="1"/>
  <c r="L73" i="2"/>
  <c r="L74" i="2" s="1"/>
  <c r="N53" i="2"/>
  <c r="L53" i="2"/>
  <c r="L54" i="2" s="1"/>
  <c r="M54" i="2" s="1"/>
  <c r="N47" i="2"/>
  <c r="N45" i="2"/>
  <c r="K43" i="2"/>
  <c r="K44" i="2" s="1"/>
  <c r="L43" i="2"/>
  <c r="N43" i="2"/>
  <c r="N29" i="2"/>
  <c r="O25" i="2"/>
  <c r="M24" i="2"/>
  <c r="N88" i="2"/>
  <c r="O87" i="2"/>
  <c r="M87" i="2"/>
  <c r="M88" i="2" s="1"/>
  <c r="O85" i="2"/>
  <c r="M85" i="2"/>
  <c r="N84" i="2"/>
  <c r="O83" i="2"/>
  <c r="M83" i="2"/>
  <c r="M84" i="2" s="1"/>
  <c r="O81" i="2"/>
  <c r="M81" i="2"/>
  <c r="M82" i="2" s="1"/>
  <c r="O80" i="2"/>
  <c r="N79" i="2"/>
  <c r="N80" i="2" s="1"/>
  <c r="M77" i="2"/>
  <c r="M78" i="2" s="1"/>
  <c r="N77" i="2"/>
  <c r="O75" i="2"/>
  <c r="M75" i="2"/>
  <c r="M76" i="2" s="1"/>
  <c r="N76" i="2" s="1"/>
  <c r="O73" i="2"/>
  <c r="M73" i="2"/>
  <c r="M71" i="2"/>
  <c r="M72" i="2" s="1"/>
  <c r="N70" i="2"/>
  <c r="M69" i="2"/>
  <c r="M70" i="2" s="1"/>
  <c r="O67" i="2"/>
  <c r="M67" i="2"/>
  <c r="M68" i="2" s="1"/>
  <c r="N68" i="2" s="1"/>
  <c r="M65" i="2"/>
  <c r="M66" i="2" s="1"/>
  <c r="N63" i="2"/>
  <c r="N62" i="2"/>
  <c r="O61" i="2"/>
  <c r="O59" i="2"/>
  <c r="O57" i="2"/>
  <c r="O53" i="2"/>
  <c r="M52" i="2"/>
  <c r="O49" i="2"/>
  <c r="M48" i="2"/>
  <c r="O47" i="2"/>
  <c r="M46" i="2"/>
  <c r="O45" i="2"/>
  <c r="O43" i="2"/>
  <c r="O41" i="2"/>
  <c r="N40" i="2"/>
  <c r="O40" i="2" s="1"/>
  <c r="M39" i="2"/>
  <c r="M40" i="2" s="1"/>
  <c r="O37" i="2"/>
  <c r="N34" i="2"/>
  <c r="O33" i="2"/>
  <c r="N32" i="2"/>
  <c r="O31" i="2"/>
  <c r="O32" i="2" s="1"/>
  <c r="O29" i="2"/>
  <c r="N28" i="2"/>
  <c r="O27" i="2"/>
  <c r="O28" i="2" s="1"/>
  <c r="N23" i="2"/>
  <c r="G58" i="1"/>
  <c r="H316" i="1"/>
  <c r="J316" i="1"/>
  <c r="J315" i="1"/>
  <c r="H315" i="1"/>
  <c r="I136" i="1"/>
  <c r="I233" i="1"/>
  <c r="H211" i="1"/>
  <c r="J211" i="1" s="1"/>
  <c r="H213" i="1"/>
  <c r="J213" i="1" s="1"/>
  <c r="I311" i="1"/>
  <c r="H42" i="1"/>
  <c r="J42" i="1" s="1"/>
  <c r="I35" i="1"/>
  <c r="I13" i="1"/>
  <c r="I307" i="1"/>
  <c r="H261" i="1"/>
  <c r="J261" i="1" s="1"/>
  <c r="H262" i="1"/>
  <c r="J262" i="1" s="1"/>
  <c r="H264" i="1"/>
  <c r="J264" i="1" s="1"/>
  <c r="H265" i="1"/>
  <c r="J265" i="1" s="1"/>
  <c r="H266" i="1"/>
  <c r="J266" i="1" s="1"/>
  <c r="H267" i="1"/>
  <c r="J267" i="1" s="1"/>
  <c r="H259" i="1"/>
  <c r="J259" i="1" s="1"/>
  <c r="H228" i="1"/>
  <c r="J228" i="1" s="1"/>
  <c r="H229" i="1"/>
  <c r="J229" i="1" s="1"/>
  <c r="H230" i="1"/>
  <c r="J230" i="1" s="1"/>
  <c r="H231" i="1"/>
  <c r="J231" i="1" s="1"/>
  <c r="H233" i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303" i="1"/>
  <c r="J303" i="1" s="1"/>
  <c r="H300" i="1"/>
  <c r="J300" i="1" s="1"/>
  <c r="H301" i="1"/>
  <c r="J301" i="1" s="1"/>
  <c r="H299" i="1"/>
  <c r="J299" i="1" s="1"/>
  <c r="H297" i="1"/>
  <c r="J297" i="1" s="1"/>
  <c r="H293" i="1"/>
  <c r="J293" i="1" s="1"/>
  <c r="H281" i="1"/>
  <c r="J281" i="1" s="1"/>
  <c r="H283" i="1"/>
  <c r="J283" i="1" s="1"/>
  <c r="H279" i="1"/>
  <c r="J279" i="1" s="1"/>
  <c r="H272" i="1"/>
  <c r="J272" i="1" s="1"/>
  <c r="H274" i="1"/>
  <c r="J274" i="1" s="1"/>
  <c r="H275" i="1"/>
  <c r="J275" i="1" s="1"/>
  <c r="H271" i="1"/>
  <c r="J271" i="1" s="1"/>
  <c r="J276" i="1" s="1"/>
  <c r="H257" i="1"/>
  <c r="J257" i="1" s="1"/>
  <c r="J268" i="1" s="1"/>
  <c r="H253" i="1"/>
  <c r="J253" i="1" s="1"/>
  <c r="J254" i="1" s="1"/>
  <c r="H227" i="1"/>
  <c r="J227" i="1" s="1"/>
  <c r="H221" i="1"/>
  <c r="J221" i="1" s="1"/>
  <c r="H223" i="1"/>
  <c r="J223" i="1" s="1"/>
  <c r="H219" i="1"/>
  <c r="J219" i="1" s="1"/>
  <c r="H217" i="1"/>
  <c r="J217" i="1" s="1"/>
  <c r="H212" i="1"/>
  <c r="J212" i="1" s="1"/>
  <c r="H210" i="1"/>
  <c r="J210" i="1" s="1"/>
  <c r="H209" i="1"/>
  <c r="J209" i="1" s="1"/>
  <c r="J214" i="1" s="1"/>
  <c r="H205" i="1"/>
  <c r="J205" i="1" s="1"/>
  <c r="H203" i="1"/>
  <c r="J203" i="1" s="1"/>
  <c r="H201" i="1"/>
  <c r="J201" i="1" s="1"/>
  <c r="H195" i="1"/>
  <c r="J195" i="1" s="1"/>
  <c r="H196" i="1"/>
  <c r="J196" i="1" s="1"/>
  <c r="H197" i="1"/>
  <c r="J197" i="1" s="1"/>
  <c r="H193" i="1"/>
  <c r="J193" i="1" s="1"/>
  <c r="H192" i="1"/>
  <c r="J192" i="1" s="1"/>
  <c r="H190" i="1"/>
  <c r="J190" i="1" s="1"/>
  <c r="H189" i="1"/>
  <c r="J189" i="1" s="1"/>
  <c r="H187" i="1"/>
  <c r="J187" i="1" s="1"/>
  <c r="H186" i="1"/>
  <c r="J186" i="1" s="1"/>
  <c r="H174" i="1"/>
  <c r="J174" i="1" s="1"/>
  <c r="H176" i="1"/>
  <c r="J176" i="1" s="1"/>
  <c r="H178" i="1"/>
  <c r="J178" i="1" s="1"/>
  <c r="H180" i="1"/>
  <c r="J180" i="1" s="1"/>
  <c r="H181" i="1"/>
  <c r="J181" i="1" s="1"/>
  <c r="H182" i="1"/>
  <c r="J182" i="1" s="1"/>
  <c r="H170" i="1"/>
  <c r="J170" i="1" s="1"/>
  <c r="H169" i="1"/>
  <c r="J169" i="1" s="1"/>
  <c r="H167" i="1"/>
  <c r="J167" i="1" s="1"/>
  <c r="H165" i="1"/>
  <c r="J165" i="1" s="1"/>
  <c r="H164" i="1"/>
  <c r="J164" i="1" s="1"/>
  <c r="H160" i="1"/>
  <c r="J160" i="1" s="1"/>
  <c r="H157" i="1"/>
  <c r="J157" i="1" s="1"/>
  <c r="H158" i="1"/>
  <c r="J158" i="1" s="1"/>
  <c r="H156" i="1"/>
  <c r="J156" i="1" s="1"/>
  <c r="H154" i="1"/>
  <c r="J154" i="1" s="1"/>
  <c r="H153" i="1"/>
  <c r="J153" i="1" s="1"/>
  <c r="H148" i="1"/>
  <c r="J148" i="1" s="1"/>
  <c r="H151" i="1"/>
  <c r="J151" i="1" s="1"/>
  <c r="H150" i="1"/>
  <c r="J150" i="1" s="1"/>
  <c r="H144" i="1"/>
  <c r="J144" i="1" s="1"/>
  <c r="J145" i="1" s="1"/>
  <c r="C55" i="2" s="1"/>
  <c r="N55" i="2" s="1"/>
  <c r="N56" i="2" s="1"/>
  <c r="O56" i="2" s="1"/>
  <c r="I130" i="1"/>
  <c r="J171" i="1" l="1"/>
  <c r="C59" i="2" s="1"/>
  <c r="M59" i="2" s="1"/>
  <c r="M60" i="2" s="1"/>
  <c r="N60" i="2" s="1"/>
  <c r="J161" i="1"/>
  <c r="C57" i="2" s="1"/>
  <c r="M57" i="2" s="1"/>
  <c r="M58" i="2" s="1"/>
  <c r="N58" i="2" s="1"/>
  <c r="N54" i="2"/>
  <c r="K86" i="2"/>
  <c r="L24" i="2"/>
  <c r="N82" i="2"/>
  <c r="O26" i="2"/>
  <c r="M86" i="2"/>
  <c r="N86" i="2" s="1"/>
  <c r="M74" i="2"/>
  <c r="N74" i="2" s="1"/>
  <c r="O74" i="2" s="1"/>
  <c r="N48" i="2"/>
  <c r="N46" i="2"/>
  <c r="O46" i="2" s="1"/>
  <c r="L44" i="2"/>
  <c r="M44" i="2" s="1"/>
  <c r="N44" i="2" s="1"/>
  <c r="N30" i="2"/>
  <c r="N24" i="2"/>
  <c r="O24" i="2" s="1"/>
  <c r="O88" i="2"/>
  <c r="O86" i="2"/>
  <c r="O84" i="2"/>
  <c r="O82" i="2"/>
  <c r="N78" i="2"/>
  <c r="O78" i="2" s="1"/>
  <c r="O76" i="2"/>
  <c r="O68" i="2"/>
  <c r="N64" i="2"/>
  <c r="O64" i="2" s="1"/>
  <c r="O62" i="2"/>
  <c r="O60" i="2"/>
  <c r="O58" i="2"/>
  <c r="O54" i="2"/>
  <c r="O48" i="2"/>
  <c r="O44" i="2"/>
  <c r="O42" i="2"/>
  <c r="O38" i="2"/>
  <c r="O34" i="2"/>
  <c r="O30" i="2"/>
  <c r="J317" i="1"/>
  <c r="J183" i="1"/>
  <c r="C61" i="2" s="1"/>
  <c r="M61" i="2" s="1"/>
  <c r="M62" i="2" s="1"/>
  <c r="J233" i="1"/>
  <c r="J304" i="1"/>
  <c r="J284" i="1"/>
  <c r="C79" i="2" s="1"/>
  <c r="M79" i="2" s="1"/>
  <c r="M80" i="2" s="1"/>
  <c r="J224" i="1"/>
  <c r="C69" i="2" s="1"/>
  <c r="O69" i="2" s="1"/>
  <c r="O70" i="2" s="1"/>
  <c r="J206" i="1"/>
  <c r="C65" i="2" s="1"/>
  <c r="J198" i="1"/>
  <c r="C63" i="2" s="1"/>
  <c r="M63" i="2" s="1"/>
  <c r="M64" i="2" s="1"/>
  <c r="H140" i="1"/>
  <c r="J140" i="1" s="1"/>
  <c r="J141" i="1" s="1"/>
  <c r="H136" i="1"/>
  <c r="J136" i="1" s="1"/>
  <c r="H134" i="1"/>
  <c r="J134" i="1" s="1"/>
  <c r="H132" i="1"/>
  <c r="J132" i="1" s="1"/>
  <c r="H130" i="1"/>
  <c r="J130" i="1" s="1"/>
  <c r="H128" i="1"/>
  <c r="J128" i="1" s="1"/>
  <c r="H124" i="1"/>
  <c r="J124" i="1" s="1"/>
  <c r="J125" i="1" s="1"/>
  <c r="H120" i="1"/>
  <c r="J120" i="1" s="1"/>
  <c r="E117" i="1"/>
  <c r="G117" i="1" s="1"/>
  <c r="H117" i="1" s="1"/>
  <c r="J117" i="1" s="1"/>
  <c r="H118" i="1"/>
  <c r="J118" i="1" s="1"/>
  <c r="H115" i="1"/>
  <c r="J115" i="1" s="1"/>
  <c r="H113" i="1"/>
  <c r="J113" i="1" s="1"/>
  <c r="H109" i="1"/>
  <c r="J109" i="1" s="1"/>
  <c r="J110" i="1" s="1"/>
  <c r="I105" i="1"/>
  <c r="H105" i="1"/>
  <c r="J105" i="1" s="1"/>
  <c r="J106" i="1" s="1"/>
  <c r="I101" i="1"/>
  <c r="H101" i="1"/>
  <c r="H99" i="1"/>
  <c r="I94" i="1"/>
  <c r="H94" i="1"/>
  <c r="H92" i="1"/>
  <c r="J92" i="1" s="1"/>
  <c r="O65" i="2" l="1"/>
  <c r="N65" i="2"/>
  <c r="N66" i="2" s="1"/>
  <c r="C71" i="2"/>
  <c r="C49" i="2"/>
  <c r="J137" i="1"/>
  <c r="C51" i="2" s="1"/>
  <c r="J121" i="1"/>
  <c r="J101" i="1"/>
  <c r="J94" i="1"/>
  <c r="J99" i="1"/>
  <c r="H88" i="1"/>
  <c r="J88" i="1" s="1"/>
  <c r="J89" i="1" s="1"/>
  <c r="H80" i="1"/>
  <c r="I76" i="1"/>
  <c r="I75" i="1"/>
  <c r="H76" i="1"/>
  <c r="H75" i="1"/>
  <c r="H74" i="1"/>
  <c r="H73" i="1"/>
  <c r="H69" i="1"/>
  <c r="H68" i="1"/>
  <c r="H64" i="1"/>
  <c r="J64" i="1" s="1"/>
  <c r="H62" i="1"/>
  <c r="J62" i="1" s="1"/>
  <c r="H58" i="1"/>
  <c r="J58" i="1" s="1"/>
  <c r="J59" i="1" s="1"/>
  <c r="C25" i="2" s="1"/>
  <c r="I69" i="1"/>
  <c r="H50" i="1"/>
  <c r="I46" i="1"/>
  <c r="I36" i="1"/>
  <c r="H27" i="1"/>
  <c r="J27" i="1" s="1"/>
  <c r="O66" i="2" l="1"/>
  <c r="N51" i="2"/>
  <c r="N52" i="2" s="1"/>
  <c r="O51" i="2"/>
  <c r="O52" i="2" s="1"/>
  <c r="J65" i="1"/>
  <c r="C27" i="2" s="1"/>
  <c r="M27" i="2" s="1"/>
  <c r="M28" i="2" s="1"/>
  <c r="L25" i="2"/>
  <c r="L26" i="2" s="1"/>
  <c r="M25" i="2"/>
  <c r="O71" i="2"/>
  <c r="N71" i="2"/>
  <c r="N72" i="2" s="1"/>
  <c r="I49" i="2"/>
  <c r="I50" i="2" s="1"/>
  <c r="J49" i="2"/>
  <c r="K49" i="2"/>
  <c r="L49" i="2"/>
  <c r="J73" i="1"/>
  <c r="J102" i="1"/>
  <c r="C41" i="2" s="1"/>
  <c r="M41" i="2" s="1"/>
  <c r="M42" i="2" s="1"/>
  <c r="N42" i="2" s="1"/>
  <c r="J80" i="1"/>
  <c r="J81" i="1" s="1"/>
  <c r="C33" i="2" s="1"/>
  <c r="M33" i="2" s="1"/>
  <c r="M34" i="2" s="1"/>
  <c r="J75" i="1"/>
  <c r="J50" i="1"/>
  <c r="J51" i="1" s="1"/>
  <c r="C21" i="2" s="1"/>
  <c r="J76" i="1"/>
  <c r="J74" i="1"/>
  <c r="J68" i="1"/>
  <c r="J69" i="1"/>
  <c r="H54" i="1"/>
  <c r="J54" i="1" s="1"/>
  <c r="J55" i="1" s="1"/>
  <c r="H46" i="1"/>
  <c r="J46" i="1" s="1"/>
  <c r="J47" i="1" s="1"/>
  <c r="I41" i="1"/>
  <c r="H41" i="1"/>
  <c r="H39" i="1"/>
  <c r="I40" i="1"/>
  <c r="I39" i="1"/>
  <c r="H35" i="1"/>
  <c r="I25" i="1"/>
  <c r="I31" i="1"/>
  <c r="H21" i="1"/>
  <c r="I20" i="1"/>
  <c r="G20" i="1"/>
  <c r="H20" i="1" s="1"/>
  <c r="G19" i="1"/>
  <c r="H19" i="1" s="1"/>
  <c r="G17" i="1"/>
  <c r="I18" i="1"/>
  <c r="G18" i="1"/>
  <c r="H18" i="1" s="1"/>
  <c r="I19" i="1"/>
  <c r="I17" i="1"/>
  <c r="H13" i="1"/>
  <c r="J13" i="1" s="1"/>
  <c r="M26" i="2" l="1"/>
  <c r="N26" i="2" s="1"/>
  <c r="O72" i="2"/>
  <c r="J50" i="2"/>
  <c r="K50" i="2"/>
  <c r="L50" i="2" s="1"/>
  <c r="M50" i="2" s="1"/>
  <c r="N50" i="2" s="1"/>
  <c r="O50" i="2" s="1"/>
  <c r="J77" i="1"/>
  <c r="C31" i="2" s="1"/>
  <c r="M31" i="2" s="1"/>
  <c r="M32" i="2" s="1"/>
  <c r="J41" i="1"/>
  <c r="J39" i="1"/>
  <c r="J35" i="1"/>
  <c r="I21" i="1"/>
  <c r="J21" i="1" s="1"/>
  <c r="J70" i="1"/>
  <c r="I38" i="1"/>
  <c r="J20" i="1"/>
  <c r="J18" i="1"/>
  <c r="J19" i="1"/>
  <c r="J318" i="1" l="1"/>
  <c r="C29" i="2"/>
  <c r="H31" i="1"/>
  <c r="L29" i="2" l="1"/>
  <c r="M29" i="2"/>
  <c r="C89" i="2"/>
  <c r="J31" i="1"/>
  <c r="J32" i="1" s="1"/>
  <c r="H311" i="1"/>
  <c r="H310" i="1"/>
  <c r="H307" i="1"/>
  <c r="H289" i="1"/>
  <c r="H291" i="1"/>
  <c r="H36" i="1"/>
  <c r="H38" i="1"/>
  <c r="H40" i="1"/>
  <c r="H287" i="1"/>
  <c r="H25" i="1"/>
  <c r="H17" i="1"/>
  <c r="L30" i="2" l="1"/>
  <c r="M30" i="2" s="1"/>
  <c r="L89" i="2"/>
  <c r="J289" i="1"/>
  <c r="J291" i="1"/>
  <c r="J307" i="1" l="1"/>
  <c r="J287" i="1"/>
  <c r="J38" i="1"/>
  <c r="J36" i="1"/>
  <c r="J40" i="1"/>
  <c r="J25" i="1"/>
  <c r="J28" i="1" s="1"/>
  <c r="J17" i="1"/>
  <c r="J22" i="1" s="1"/>
  <c r="J43" i="1" l="1"/>
  <c r="J294" i="1"/>
  <c r="H11" i="1"/>
  <c r="J11" i="1" s="1"/>
  <c r="J14" i="1" s="1"/>
  <c r="H6" i="2" l="1"/>
  <c r="D89" i="2"/>
  <c r="I5" i="2"/>
  <c r="I6" i="2" s="1"/>
  <c r="J5" i="2" l="1"/>
  <c r="J9" i="2" s="1"/>
  <c r="K5" i="2" l="1"/>
  <c r="K9" i="2" s="1"/>
  <c r="L5" i="2" l="1"/>
  <c r="L9" i="2" s="1"/>
  <c r="K13" i="2"/>
  <c r="L11" i="2" l="1"/>
  <c r="M5" i="2"/>
  <c r="M11" i="2" s="1"/>
  <c r="M12" i="2" s="1"/>
  <c r="H13" i="2"/>
  <c r="H14" i="2" s="1"/>
  <c r="L13" i="2"/>
  <c r="M13" i="2" l="1"/>
  <c r="M14" i="2" s="1"/>
  <c r="N5" i="2"/>
  <c r="N11" i="2" s="1"/>
  <c r="N12" i="2" s="1"/>
  <c r="M9" i="2"/>
  <c r="H15" i="2"/>
  <c r="O5" i="2"/>
  <c r="M10" i="2" l="1"/>
  <c r="N9" i="2"/>
  <c r="N13" i="2"/>
  <c r="N14" i="2" s="1"/>
  <c r="N21" i="2"/>
  <c r="H16" i="2"/>
  <c r="O21" i="2"/>
  <c r="O11" i="2"/>
  <c r="O12" i="2" s="1"/>
  <c r="O9" i="2"/>
  <c r="O13" i="2"/>
  <c r="O14" i="2" s="1"/>
  <c r="O15" i="2"/>
  <c r="N10" i="2" l="1"/>
  <c r="O10" i="2"/>
  <c r="O17" i="2"/>
  <c r="H17" i="2"/>
  <c r="H18" i="2" l="1"/>
  <c r="H19" i="2"/>
  <c r="H20" i="2" s="1"/>
  <c r="I19" i="2"/>
  <c r="E7" i="2"/>
  <c r="I20" i="2" l="1"/>
  <c r="J6" i="2"/>
  <c r="K6" i="2"/>
  <c r="O7" i="2" l="1"/>
  <c r="L7" i="2"/>
  <c r="I7" i="2"/>
  <c r="H7" i="2"/>
  <c r="N7" i="2"/>
  <c r="K7" i="2"/>
  <c r="M7" i="2"/>
  <c r="J7" i="2"/>
  <c r="O6" i="2"/>
  <c r="M6" i="2"/>
  <c r="N6" i="2"/>
  <c r="L6" i="2"/>
  <c r="J310" i="1" l="1"/>
  <c r="J311" i="1"/>
  <c r="J312" i="1" l="1"/>
  <c r="I17" i="2"/>
  <c r="I18" i="2" s="1"/>
  <c r="I11" i="2" l="1"/>
  <c r="J11" i="2"/>
  <c r="K11" i="2"/>
  <c r="M17" i="2"/>
  <c r="N17" i="2"/>
  <c r="L17" i="2"/>
  <c r="M19" i="2"/>
  <c r="N19" i="2"/>
  <c r="O19" i="2"/>
  <c r="O89" i="2" s="1"/>
  <c r="L19" i="2"/>
  <c r="N15" i="2" l="1"/>
  <c r="N89" i="2" s="1"/>
  <c r="M15" i="2"/>
  <c r="L15" i="2"/>
  <c r="K15" i="2"/>
  <c r="J19" i="2"/>
  <c r="J20" i="2" s="1"/>
  <c r="K19" i="2"/>
  <c r="H11" i="2"/>
  <c r="H12" i="2" s="1"/>
  <c r="I12" i="2" s="1"/>
  <c r="J12" i="2" s="1"/>
  <c r="K12" i="2" s="1"/>
  <c r="L12" i="2" s="1"/>
  <c r="K21" i="2" l="1"/>
  <c r="L21" i="2"/>
  <c r="M21" i="2"/>
  <c r="M89" i="2" s="1"/>
  <c r="I15" i="2"/>
  <c r="J15" i="2"/>
  <c r="K17" i="2"/>
  <c r="J17" i="2"/>
  <c r="I13" i="2"/>
  <c r="J13" i="2"/>
  <c r="K20" i="2"/>
  <c r="L20" i="2" s="1"/>
  <c r="M20" i="2" s="1"/>
  <c r="N20" i="2" s="1"/>
  <c r="O20" i="2" s="1"/>
  <c r="H21" i="2"/>
  <c r="H22" i="2" s="1"/>
  <c r="I21" i="2"/>
  <c r="J21" i="2"/>
  <c r="K89" i="2" l="1"/>
  <c r="J89" i="2"/>
  <c r="H9" i="2"/>
  <c r="I9" i="2"/>
  <c r="I89" i="2" s="1"/>
  <c r="I16" i="2"/>
  <c r="J16" i="2" s="1"/>
  <c r="K16" i="2" s="1"/>
  <c r="L16" i="2" s="1"/>
  <c r="M16" i="2" s="1"/>
  <c r="N16" i="2" s="1"/>
  <c r="O16" i="2" s="1"/>
  <c r="J18" i="2"/>
  <c r="K18" i="2" s="1"/>
  <c r="L18" i="2" s="1"/>
  <c r="M18" i="2" s="1"/>
  <c r="N18" i="2" s="1"/>
  <c r="O18" i="2" s="1"/>
  <c r="I14" i="2"/>
  <c r="J14" i="2" s="1"/>
  <c r="K14" i="2" s="1"/>
  <c r="L14" i="2" s="1"/>
  <c r="I22" i="2"/>
  <c r="J22" i="2" s="1"/>
  <c r="K22" i="2" s="1"/>
  <c r="L22" i="2" s="1"/>
  <c r="M22" i="2" s="1"/>
  <c r="N22" i="2" s="1"/>
  <c r="O22" i="2" s="1"/>
  <c r="H89" i="2" l="1"/>
  <c r="H90" i="2" s="1"/>
  <c r="I90" i="2" s="1"/>
  <c r="J90" i="2" s="1"/>
  <c r="K90" i="2" s="1"/>
  <c r="L90" i="2" s="1"/>
  <c r="M90" i="2" s="1"/>
  <c r="N90" i="2" s="1"/>
  <c r="H10" i="2"/>
  <c r="I10" i="2" s="1"/>
  <c r="J10" i="2" s="1"/>
  <c r="K10" i="2" s="1"/>
  <c r="L10" i="2" s="1"/>
  <c r="O90" i="2" l="1"/>
</calcChain>
</file>

<file path=xl/sharedStrings.xml><?xml version="1.0" encoding="utf-8"?>
<sst xmlns="http://schemas.openxmlformats.org/spreadsheetml/2006/main" count="836" uniqueCount="571">
  <si>
    <t>m²</t>
  </si>
  <si>
    <t>Referência</t>
  </si>
  <si>
    <t xml:space="preserve"> Descrição</t>
  </si>
  <si>
    <t>Un</t>
  </si>
  <si>
    <t>Material</t>
  </si>
  <si>
    <t>Mão de Obra</t>
  </si>
  <si>
    <t>Custo Total</t>
  </si>
  <si>
    <t>un</t>
  </si>
  <si>
    <t>Quantidade</t>
  </si>
  <si>
    <t>Total R$</t>
  </si>
  <si>
    <t>m</t>
  </si>
  <si>
    <t>m³</t>
  </si>
  <si>
    <t>49</t>
  </si>
  <si>
    <t>CAIXA, RALO, GRELHA E ACESSÓRIO HIDRÁULICO</t>
  </si>
  <si>
    <t>54</t>
  </si>
  <si>
    <t>PAVIMENTAÇÃO E PASSEIO</t>
  </si>
  <si>
    <t>54.01</t>
  </si>
  <si>
    <t>Pavimentação preparo de base</t>
  </si>
  <si>
    <t>54.01.010</t>
  </si>
  <si>
    <t>Regularização e compactação mecanizada de superfície, sem controle do proctor normal</t>
  </si>
  <si>
    <t>54.06</t>
  </si>
  <si>
    <t>Guias e sarjetas</t>
  </si>
  <si>
    <t>54.06.040</t>
  </si>
  <si>
    <t>Guia pré-moldada reta tipo PMSP 100 - fck 25 MPa</t>
  </si>
  <si>
    <t>97</t>
  </si>
  <si>
    <t>SINALIZAÇÃO E COMUNICAÇÃO VISUAL</t>
  </si>
  <si>
    <t xml:space="preserve">MUNICÍPIO DE PIRAJUÍ </t>
  </si>
  <si>
    <t>Praça Dr. Pedro da Rocha Braga, nº 116 Centro - Pirajuí - SP - CEP 16.600-000</t>
  </si>
  <si>
    <t>Fone (14) 3572-8222 - Inscrição no CNPJ 44.555.027/0001-16</t>
  </si>
  <si>
    <t>PLANILHA DE QUANTIDADES E PREÇOS</t>
  </si>
  <si>
    <t>TOTAL R$</t>
  </si>
  <si>
    <t>TOTAL GERAL R$</t>
  </si>
  <si>
    <t>MÊS</t>
  </si>
  <si>
    <t>DURAÇÃO</t>
  </si>
  <si>
    <t>INÍCIO</t>
  </si>
  <si>
    <t>TÉRMINO</t>
  </si>
  <si>
    <t>SERVIÇOS</t>
  </si>
  <si>
    <t>ACUM.</t>
  </si>
  <si>
    <t>TOTAL DA OBRA R$</t>
  </si>
  <si>
    <t>CRONOGRAMA FÍSICO -FINANCEIRO</t>
  </si>
  <si>
    <t>MENSAL</t>
  </si>
  <si>
    <t xml:space="preserve">CONVÊNIO: </t>
  </si>
  <si>
    <t xml:space="preserve">LOCAL: PIRAJUÍ </t>
  </si>
  <si>
    <t>11.01.160</t>
  </si>
  <si>
    <t>Concreto usinado, fck = 30 MPa</t>
  </si>
  <si>
    <t>11.16.020</t>
  </si>
  <si>
    <t>Lançamento, espalhamento e adensamento de concreto ou massa em lastro e/ou enchimento</t>
  </si>
  <si>
    <t>10.02.020</t>
  </si>
  <si>
    <t>kg</t>
  </si>
  <si>
    <t>Valor com BDI 22,93 %</t>
  </si>
  <si>
    <t>FONTE: CPOS - 176</t>
  </si>
  <si>
    <t>02</t>
  </si>
  <si>
    <t>INÍCIO, APOIO E ADMINISTRAÇÃO DA OBRA</t>
  </si>
  <si>
    <t xml:space="preserve">Obras de Reforma e Ampliação da EMEI Jardim Eldorado no Município de Pirajuí </t>
  </si>
  <si>
    <t>OBRA: Reforma e Ampliação da EMEI</t>
  </si>
  <si>
    <t>DATA BASE: Novembro 2019</t>
  </si>
  <si>
    <t>Prefeitura</t>
  </si>
  <si>
    <t>02.03.080</t>
  </si>
  <si>
    <t>Fechamento provisório de vãos em chapa de madeira compensada</t>
  </si>
  <si>
    <t>02.03</t>
  </si>
  <si>
    <t>Tapume, vedação e proteções diversas</t>
  </si>
  <si>
    <t>02.09</t>
  </si>
  <si>
    <t>Limpeza de terreno</t>
  </si>
  <si>
    <t>02.09.040</t>
  </si>
  <si>
    <t>Limpeza mecanizada do terreno, inclusive troncos até 15 cm de diâmetro, com caminhão à disposição dentro e fora da obra, com transporte no raio de até 1 km</t>
  </si>
  <si>
    <t>09</t>
  </si>
  <si>
    <t>FORMA</t>
  </si>
  <si>
    <t>09.01</t>
  </si>
  <si>
    <t>Forma em tábua</t>
  </si>
  <si>
    <t>09.01.020</t>
  </si>
  <si>
    <t>Forma em madeira comum para fundação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</si>
  <si>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</si>
  <si>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</si>
  <si>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</si>
  <si>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</si>
  <si>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</si>
  <si>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</si>
  <si>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12</t>
  </si>
  <si>
    <t>FUNDAÇÃO PROFUNDA</t>
  </si>
  <si>
    <t>12.01</t>
  </si>
  <si>
    <t>Broca</t>
  </si>
  <si>
    <t>12.01.040</t>
  </si>
  <si>
    <t>Broca em concreto armado diâmetro de 25 cm - completa</t>
  </si>
  <si>
    <t>09.01.030</t>
  </si>
  <si>
    <t>Forma em madeira comum para estrutura</t>
  </si>
  <si>
    <t>09.01.160</t>
  </si>
  <si>
    <t>Desmontagem de forma em madeira para estrutura de vigas, com tábuas</t>
  </si>
  <si>
    <t>11</t>
  </si>
  <si>
    <t>CONCRETO, MASSA E LASTRO</t>
  </si>
  <si>
    <t>11.01</t>
  </si>
  <si>
    <t>Concreto usinado com controle fck - fornecimento do material</t>
  </si>
  <si>
    <t>11.16</t>
  </si>
  <si>
    <t>Lançamento e aplicação</t>
  </si>
  <si>
    <t>11.16.040</t>
  </si>
  <si>
    <t>Lançamento e adensamento de concreto ou massa em fundação</t>
  </si>
  <si>
    <t>11.16.060</t>
  </si>
  <si>
    <t>Lançamento e adensamento de concreto ou massa em estrutura</t>
  </si>
  <si>
    <t>11.01.100</t>
  </si>
  <si>
    <t>Concreto usinado, fck = 20 Mpa (Contrapiso)</t>
  </si>
  <si>
    <t>11.16.080</t>
  </si>
  <si>
    <t>Lançamento e adensamento de concreto ou massa por bombeamento</t>
  </si>
  <si>
    <t>03</t>
  </si>
  <si>
    <t>DEMOLIÇÃO SEM REAPROVEITAMENTO</t>
  </si>
  <si>
    <t>03.02</t>
  </si>
  <si>
    <t>Demolição de alvenaria</t>
  </si>
  <si>
    <t>03.02.040</t>
  </si>
  <si>
    <t>Demolição manual de alvenaria de elevação ou elemento vazado, incluindo revestimento</t>
  </si>
  <si>
    <t>14</t>
  </si>
  <si>
    <t>ALVENARIA E ELEMENTO DIVISOR</t>
  </si>
  <si>
    <t>14.04</t>
  </si>
  <si>
    <t>Alvenaria com bloco cerâmico de vedação</t>
  </si>
  <si>
    <t>14.04.210</t>
  </si>
  <si>
    <t>Alvenaria de bloco cerâmico de vedação, uso revestido, de 14 cm</t>
  </si>
  <si>
    <t>10.02</t>
  </si>
  <si>
    <t>Armadura em tela</t>
  </si>
  <si>
    <t>Armadura em tela soldada de aço</t>
  </si>
  <si>
    <t>13</t>
  </si>
  <si>
    <t>LAJE E PAINEL DE FECHAMENTO PRÉ-FABRICADOS</t>
  </si>
  <si>
    <t>13.01</t>
  </si>
  <si>
    <t>Laje pré-fabricada mista em vigotas treliçadas e lajotas</t>
  </si>
  <si>
    <t>13.01.130</t>
  </si>
  <si>
    <t>Laje pré-fabricada mista vigota treliçada/lajota cerâmica - LT 12 (8+4) e capa com concreto de 25 MPa</t>
  </si>
  <si>
    <t>15</t>
  </si>
  <si>
    <t>ESTRUTURA EM MADEIRA, FERRO, ALUMÍNIO E CONCRETO</t>
  </si>
  <si>
    <t>15.03</t>
  </si>
  <si>
    <t>Estrutura em aço</t>
  </si>
  <si>
    <t>Fornecimento e montagem de estrutura em aço ASTM-A36, sem pintura</t>
  </si>
  <si>
    <t>16</t>
  </si>
  <si>
    <t>TELHAMENTO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</si>
  <si>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</si>
  <si>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</si>
  <si>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</si>
  <si>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</si>
  <si>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16.33</t>
  </si>
  <si>
    <t>Calhas e rufos</t>
  </si>
  <si>
    <t>16.33.022</t>
  </si>
  <si>
    <t>Calha, rufo, afins em chapa galvanizada nº 24 - corte 0,33 m</t>
  </si>
  <si>
    <t>17</t>
  </si>
  <si>
    <t>REVESTIMENTO EM MASSA OU FUNDIDO NO LOCAL</t>
  </si>
  <si>
    <t>17.02</t>
  </si>
  <si>
    <t>Revestimento em argamassa</t>
  </si>
  <si>
    <t>17.02.030</t>
  </si>
  <si>
    <t>Chapisco 1:4 com areia grossa</t>
  </si>
  <si>
    <t>17.02.220</t>
  </si>
  <si>
    <t>Reboco</t>
  </si>
  <si>
    <t>18</t>
  </si>
  <si>
    <t>REVESTIMENTO CERÂMICO</t>
  </si>
  <si>
    <t>18.06.102</t>
  </si>
  <si>
    <t>Placa cerâmica esmaltada PEI-5 para área interna, grupo de absorção BIIb, resistência química B, assentado com argamassa colante industrializada</t>
  </si>
  <si>
    <t>18.06</t>
  </si>
  <si>
    <t>Placa cerâmica esmaltada prensada</t>
  </si>
  <si>
    <t>18.06.103</t>
  </si>
  <si>
    <t>Rodapé em placa cerâmica esmaltada PEI-5 para área interna, grupo de absorção BIIb, resistência química B, assentado com argamassa colante industrializada</t>
  </si>
  <si>
    <t>18.06.410</t>
  </si>
  <si>
    <t>Rejuntamento em placas cerâmicas com argamassa industrializada para rejunte, juntas acima de 3 até 5 mm</t>
  </si>
  <si>
    <t>18.06.510</t>
  </si>
  <si>
    <t>Rejuntamento de rodapé em placas cerâmicas com argamassa industrializada para rejunte, altura até 10 cm, juntas acima de 3 até 5 mm</t>
  </si>
  <si>
    <t>19</t>
  </si>
  <si>
    <t>REVESTIMENTO EM PEDRA</t>
  </si>
  <si>
    <t>19.01</t>
  </si>
  <si>
    <t>Granito</t>
  </si>
  <si>
    <t>19.01.440</t>
  </si>
  <si>
    <t>Soleira / peitoril em granito jateado, espessura de 2 cm e largura de 20 a 30cm, assente com massa</t>
  </si>
  <si>
    <t>23</t>
  </si>
  <si>
    <t>ESQUADRIA, MARCENARIA E ELEMENTO EM MADEIRA</t>
  </si>
  <si>
    <t>23.09</t>
  </si>
  <si>
    <t>Porta lisa comum montada com batente</t>
  </si>
  <si>
    <t>23.09.040</t>
  </si>
  <si>
    <t>Porta lisa com batente madeira - 80 x 210 cm</t>
  </si>
  <si>
    <t>24</t>
  </si>
  <si>
    <t>ESQUADRIA, SERRALHERIA E ELEMENTO EM FERRO</t>
  </si>
  <si>
    <t>24.01</t>
  </si>
  <si>
    <t>24.01.100</t>
  </si>
  <si>
    <t>24.02</t>
  </si>
  <si>
    <t>Portas, portões e gradis</t>
  </si>
  <si>
    <t>24.02.020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</si>
  <si>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</si>
  <si>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</si>
  <si>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</si>
  <si>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</si>
  <si>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</si>
  <si>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</si>
  <si>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26.04</t>
  </si>
  <si>
    <t>Espelhos</t>
  </si>
  <si>
    <t>26.04.010</t>
  </si>
  <si>
    <t>Espelho em vidro cristal liso, espessura de 4 mm</t>
  </si>
  <si>
    <t>27</t>
  </si>
  <si>
    <t>ESQUADRIA E ELEMENTO EM MATERIAL ESPECIAL</t>
  </si>
  <si>
    <t>27.02</t>
  </si>
  <si>
    <t>Policarbonato</t>
  </si>
  <si>
    <t>27.02.011</t>
  </si>
  <si>
    <t>Chapa em policarbonato compacta, cristal, espessura de 6 mm, cor azul (já com pórtico de estrutura metálica na cor branca)</t>
  </si>
  <si>
    <t>28</t>
  </si>
  <si>
    <t>FERRAGEM COMPLEMENTAR PARA ESQUADRIAS</t>
  </si>
  <si>
    <t>28.01</t>
  </si>
  <si>
    <t>Ferragem para porta</t>
  </si>
  <si>
    <t>28.01.040</t>
  </si>
  <si>
    <t>Ferragem completa com maçaneta tipo alavanca, para porta interna com 1 folha</t>
  </si>
  <si>
    <t>cj</t>
  </si>
  <si>
    <t>30</t>
  </si>
  <si>
    <t>ACESSIBILIDADE</t>
  </si>
  <si>
    <t>30.01</t>
  </si>
  <si>
    <t>Barra de apoio</t>
  </si>
  <si>
    <t>30.01.020</t>
  </si>
  <si>
    <t>Barra de apoio reta, para pessoas com mobilidade reduzida, em tubo de aço inoxidável de 1 1/2´ x 500 mm</t>
  </si>
  <si>
    <t>30.06.080</t>
  </si>
  <si>
    <t>Placa de identificação em alumínio para WC, com desenho universal de acessibilidade</t>
  </si>
  <si>
    <t>30.06</t>
  </si>
  <si>
    <t>Comunicação visual e sonora</t>
  </si>
  <si>
    <t>30.08</t>
  </si>
  <si>
    <t>Aparelhos sanitários</t>
  </si>
  <si>
    <t>30.08.050</t>
  </si>
  <si>
    <t>30.08.060</t>
  </si>
  <si>
    <t>Bacia sifonada de louça para pessoas com mobilidade reduzida - 6 litros</t>
  </si>
  <si>
    <t>Trocador acessível em MDF com revestimento em laminado melamínico de 90x60cm (articulado)</t>
  </si>
  <si>
    <t>30.12</t>
  </si>
  <si>
    <t>Calçada e passeio</t>
  </si>
  <si>
    <t>Rampa de acessibilidade pré-fabricada de concreto nas dimensões 2,20 x 1,86 x 1,20 m</t>
  </si>
  <si>
    <t>30.12.010 CPOS 173</t>
  </si>
  <si>
    <t>32</t>
  </si>
  <si>
    <t>IMPERMEABILIZAÇÃO, PROTEÇÃO E JUNTA</t>
  </si>
  <si>
    <t>32.16</t>
  </si>
  <si>
    <t>Impermeabilização flexível com membranas</t>
  </si>
  <si>
    <t>32.16.010</t>
  </si>
  <si>
    <t>Impermeabilização em pintura de asfalto oxidado com solventes orgânicos, sobre massa</t>
  </si>
  <si>
    <t>33</t>
  </si>
  <si>
    <t>PINTURA</t>
  </si>
  <si>
    <t>33.02</t>
  </si>
  <si>
    <t>Massa corrida</t>
  </si>
  <si>
    <t>33.02.080</t>
  </si>
  <si>
    <t>Massa corrida à base de resina acrílica</t>
  </si>
  <si>
    <t>33.06</t>
  </si>
  <si>
    <t>Pintura em pisos</t>
  </si>
  <si>
    <t>33.06.020</t>
  </si>
  <si>
    <t>Acrílico para quadras e pisos cimentados</t>
  </si>
  <si>
    <t>33.10</t>
  </si>
  <si>
    <t>Pintura em superfície de concreto/massa/gesso/pedras, inclusive preparo</t>
  </si>
  <si>
    <t>33.10.010</t>
  </si>
  <si>
    <t>Tinta látex antimofo em massa, inclusive preparo</t>
  </si>
  <si>
    <t>33.11</t>
  </si>
  <si>
    <t>Pintura em superfície metálica, inclusive preparo</t>
  </si>
  <si>
    <t>33.11.050</t>
  </si>
  <si>
    <t>Esmalte à base água em superfície metálica, inclusive preparo</t>
  </si>
  <si>
    <t>33.12</t>
  </si>
  <si>
    <t>Pintura em superfície de madeira, inclusive preparo</t>
  </si>
  <si>
    <t>33.12.011</t>
  </si>
  <si>
    <t>Esmalte à base de água em madeira, inclusive preparo</t>
  </si>
  <si>
    <t>34</t>
  </si>
  <si>
    <t>PAISAGISMO E FECHAMENTOS</t>
  </si>
  <si>
    <t>34.13</t>
  </si>
  <si>
    <t>Corte, poda e remoção</t>
  </si>
  <si>
    <t>34.13.011</t>
  </si>
  <si>
    <t>Corte, recorte e remoção de árvore  inclusive as raízes - diâmetro (DAP)&gt;5cm&lt;15cm</t>
  </si>
  <si>
    <t>35</t>
  </si>
  <si>
    <t>PLAYGROUND E EQUIPAMENTO RECREATIVO</t>
  </si>
  <si>
    <t>35.04</t>
  </si>
  <si>
    <t>Bancos</t>
  </si>
  <si>
    <t>35.04.120</t>
  </si>
  <si>
    <t>Banco em concreto pré-moldado, comprimento 150 cm</t>
  </si>
  <si>
    <t>37</t>
  </si>
  <si>
    <t>QUADRO E PAINEL PARA ENERGIA ELÉTRICA E TELEFONIA</t>
  </si>
  <si>
    <t>37.04</t>
  </si>
  <si>
    <t>Quadro distribuição de luz e força de sobrepor universal</t>
  </si>
  <si>
    <t>37.04.250</t>
  </si>
  <si>
    <t>Quadro de distribuição universal de sobrepor, para disjuntores 16 DIN / 12 Bolt-on - 150 A - sem componentes</t>
  </si>
  <si>
    <t>37.13</t>
  </si>
  <si>
    <t>Disjuntores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</si>
  <si>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</si>
  <si>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</si>
  <si>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</si>
  <si>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</si>
  <si>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37.17</t>
  </si>
  <si>
    <t>Dispositivo DR ou interruptor de corrente de fuga</t>
  </si>
  <si>
    <t>37.17.060</t>
  </si>
  <si>
    <t>Dispositivo diferencial residual de 25 A x 30 mA - 2 polos</t>
  </si>
  <si>
    <t>37.17.130</t>
  </si>
  <si>
    <t>Dispositivo diferencial residual de 25 A x 300 mA - 4 polos</t>
  </si>
  <si>
    <t>37.20</t>
  </si>
  <si>
    <t>Reparos, conservações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</si>
  <si>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</si>
  <si>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</si>
  <si>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</si>
  <si>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</si>
  <si>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</si>
  <si>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</si>
  <si>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37.24</t>
  </si>
  <si>
    <t>Supressor de surto</t>
  </si>
  <si>
    <t>37.24.031</t>
  </si>
  <si>
    <t>Supressor de surto monofásico, Fase-Terra, In 4 a 11 kA, Imax. de surto de 12 até 15 kA</t>
  </si>
  <si>
    <t>38</t>
  </si>
  <si>
    <t>TUBULAÇÃO E CONDUTOR PARA ENERGIA ELÉTRICA E TELEFONIA BÁSICA</t>
  </si>
  <si>
    <t>38.01</t>
  </si>
  <si>
    <t>Eletroduto em PVC rígido roscável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</si>
  <si>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</si>
  <si>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</si>
  <si>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</si>
  <si>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</si>
  <si>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</t>
  </si>
  <si>
    <t>Eletroduto galvanizado - médio</t>
  </si>
  <si>
    <t>38.04.100</t>
  </si>
  <si>
    <t>Eletroduto galvanizado, médio de 1 1/2´ - com acessórios</t>
  </si>
  <si>
    <t>38.19</t>
  </si>
  <si>
    <t>Eletroduto em PVC corrugado flexível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</si>
  <si>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</si>
  <si>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</si>
  <si>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</si>
  <si>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</si>
  <si>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39</t>
  </si>
  <si>
    <t>CONDUTOR E ENFIAÇÃO DE ENERGIA ELÉTRICA E TELEFONIA</t>
  </si>
  <si>
    <t>39.03</t>
  </si>
  <si>
    <t>Cabo de cobre, isolamento 0,6/1kV, isolação em PVC 70°C</t>
  </si>
  <si>
    <t>39.03.182</t>
  </si>
  <si>
    <t>Cabo de cobre de 10 mm², isolamento 0,6/1 kV - isolação em PVC 70°C</t>
  </si>
  <si>
    <t>39.09</t>
  </si>
  <si>
    <t>Conectores</t>
  </si>
  <si>
    <t>39.09.020</t>
  </si>
  <si>
    <t>39.10</t>
  </si>
  <si>
    <t>Terminais de pressão e compressão</t>
  </si>
  <si>
    <t>39.10.060</t>
  </si>
  <si>
    <t>Terminal de pressão/compressão para cabo de 6 até 10 mm²</t>
  </si>
  <si>
    <t>39.21</t>
  </si>
  <si>
    <t>Cabo de cobre flexível, isolamento 0,6/1 kV, isolação em HEPR 90°C</t>
  </si>
  <si>
    <t>39.21.231</t>
  </si>
  <si>
    <t>Cabo de cobre flexível de 3 x 2,5 mm², isolamento 0,6/1 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</si>
  <si>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</si>
  <si>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</si>
  <si>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</si>
  <si>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</si>
  <si>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40</t>
  </si>
  <si>
    <t>DISTRIBUIÇÃO DE FORÇA E COMANDO DE ENERGIA ELÉTRICA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</si>
  <si>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</si>
  <si>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</si>
  <si>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</si>
  <si>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</si>
  <si>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</si>
  <si>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</si>
  <si>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40.04</t>
  </si>
  <si>
    <t>Tomadas</t>
  </si>
  <si>
    <t>40.04.450</t>
  </si>
  <si>
    <t>Tomada 2P+T de 10 A - 250 V, completa</t>
  </si>
  <si>
    <t>40.04.470</t>
  </si>
  <si>
    <t>Conjunto 2 tomadas 2P+T de 10 A, completo</t>
  </si>
  <si>
    <t>40.05</t>
  </si>
  <si>
    <t>Interruptores e minuterias</t>
  </si>
  <si>
    <t>40.05.020</t>
  </si>
  <si>
    <t>Interruptor com 1 tecla simples e placa</t>
  </si>
  <si>
    <t>40.05.330</t>
  </si>
  <si>
    <t>Variador de luminosidade rotativo até 1000 W, 127/220 V, com placa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</si>
  <si>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</si>
  <si>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</si>
  <si>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</si>
  <si>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</si>
  <si>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</si>
  <si>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</si>
  <si>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40.06.100</t>
  </si>
  <si>
    <t>Condulete metálico de 1 1/2´</t>
  </si>
  <si>
    <t>41</t>
  </si>
  <si>
    <t>ILUMINAÇÃO</t>
  </si>
  <si>
    <t>41.02</t>
  </si>
  <si>
    <t>Lâmpadas</t>
  </si>
  <si>
    <t>41.02.551</t>
  </si>
  <si>
    <t>Lâmpada LED tubular T8 com base G13, de 1850 até 2000 Im - 18 a 20W</t>
  </si>
  <si>
    <t>41.04</t>
  </si>
  <si>
    <t>Acessórios para iluminação</t>
  </si>
  <si>
    <t>41.04.020</t>
  </si>
  <si>
    <t>Receptáculo de porcelana com parafuso de fixação com rosca E-27</t>
  </si>
  <si>
    <t>41.30</t>
  </si>
  <si>
    <t>Luminária e acessórios especiais</t>
  </si>
  <si>
    <t>41.30.250</t>
  </si>
  <si>
    <t>Luminária tipo arandela para lâmpada vapor metálico de 250 W ou 400 W</t>
  </si>
  <si>
    <t>42</t>
  </si>
  <si>
    <t>PARA-RAIOS PARA EDIFICAÇÃO</t>
  </si>
  <si>
    <t>42.05</t>
  </si>
  <si>
    <t>Componentes para cabo de descida</t>
  </si>
  <si>
    <t>42.05.110</t>
  </si>
  <si>
    <t>Conector cabo/haste de 3/4´</t>
  </si>
  <si>
    <t>42.05.120</t>
  </si>
  <si>
    <t>Conector de emenda em latão para cabo de até 50 mm² com 4 parafusos</t>
  </si>
  <si>
    <t>42.05.190</t>
  </si>
  <si>
    <t>Haste de aterramento de 3/4'' x 3 m</t>
  </si>
  <si>
    <t>43</t>
  </si>
  <si>
    <t>APARELHOS ELÉTRICOS, HIDRÁULICOS E A GÁS.</t>
  </si>
  <si>
    <t>43.01</t>
  </si>
  <si>
    <t>Bebedouros</t>
  </si>
  <si>
    <t>43.01.010</t>
  </si>
  <si>
    <t>Bebedouro elétrico de pressão em aço inoxidável, capacidade 4 l/h - simples</t>
  </si>
  <si>
    <t>43.02</t>
  </si>
  <si>
    <t>Chuveiros</t>
  </si>
  <si>
    <t>43.02.140</t>
  </si>
  <si>
    <t>Chuveiro elétrico de 5.500 W / 220 V em PVC</t>
  </si>
  <si>
    <t>43.05</t>
  </si>
  <si>
    <t>Exaustor, ventilador e circulador de ar</t>
  </si>
  <si>
    <t>43.05.030</t>
  </si>
  <si>
    <t>Exaustor elétrico em plástico, vazão de 150 a 190m³/h</t>
  </si>
  <si>
    <t>44</t>
  </si>
  <si>
    <t>APARELHOS E METAIS HIDRÁULICOS</t>
  </si>
  <si>
    <t>44.01</t>
  </si>
  <si>
    <t>Aparelhos e louças</t>
  </si>
  <si>
    <t>44.01.050</t>
  </si>
  <si>
    <t>Bacia sifonada de louça sem tampa - 6 litros</t>
  </si>
  <si>
    <t>44.01.100</t>
  </si>
  <si>
    <t>Lavatório de louça sem coluna</t>
  </si>
  <si>
    <t>44.01.200</t>
  </si>
  <si>
    <t>Mictório de louça sifonado auto aspirante</t>
  </si>
  <si>
    <t>44.01.270</t>
  </si>
  <si>
    <t>Cuba de louça de embutir oval</t>
  </si>
  <si>
    <t>44.01.310</t>
  </si>
  <si>
    <t>Tanque de louça com coluna de 30 litros</t>
  </si>
  <si>
    <t>44.02</t>
  </si>
  <si>
    <t>Bancadas e tampos</t>
  </si>
  <si>
    <t>44.02.060</t>
  </si>
  <si>
    <t>Tampo/bancada em granito com espessura de 3 cm</t>
  </si>
  <si>
    <t>44.03</t>
  </si>
  <si>
    <t>Acessórios e metais</t>
  </si>
  <si>
    <t>44.03.040</t>
  </si>
  <si>
    <t>Saboneteira de louça de embutir</t>
  </si>
  <si>
    <t>44.03.080</t>
  </si>
  <si>
    <t>Porta-papel de louça de embutir</t>
  </si>
  <si>
    <t>44.03.090</t>
  </si>
  <si>
    <t>Cabide cromado para banheiro</t>
  </si>
  <si>
    <t>44.03.360</t>
  </si>
  <si>
    <t>Ducha higiênica cromada</t>
  </si>
  <si>
    <t>44.03.450</t>
  </si>
  <si>
    <t>Torneira longa sem rosca para uso geral, em latão fundido cromado</t>
  </si>
  <si>
    <t>44.03.670</t>
  </si>
  <si>
    <t>Caixa de descarga de embutir, acionamento frontal, completa</t>
  </si>
  <si>
    <t>44.20</t>
  </si>
  <si>
    <t>Reparos, conservações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</si>
  <si>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</si>
  <si>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</si>
  <si>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</si>
  <si>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</si>
  <si>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</si>
  <si>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</si>
  <si>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</si>
  <si>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</si>
  <si>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44.20.120</t>
  </si>
  <si>
    <t>Canopla para válvula de descarga</t>
  </si>
  <si>
    <t>44.20.280</t>
  </si>
  <si>
    <t>Tampa de plástico para bacia sanitária</t>
  </si>
  <si>
    <t>44.20.300</t>
  </si>
  <si>
    <t>Bolsa para bacia sanitária</t>
  </si>
  <si>
    <t>45</t>
  </si>
  <si>
    <t>ENTRADA DE ÁGUA, INCÊNDIO E GÁS</t>
  </si>
  <si>
    <t>45.02.040</t>
  </si>
  <si>
    <t>Entrada completa de gás GLP com 2 cilindros de 45 kg</t>
  </si>
  <si>
    <t>46</t>
  </si>
  <si>
    <t>TUBULAÇÃO E CONDUTORES PARA LÍQUIDOS E GASES.</t>
  </si>
  <si>
    <t>46.01</t>
  </si>
  <si>
    <t>Tubulação em PVC rígido marrom para sistemas prediais de água fria</t>
  </si>
  <si>
    <t>46.01.010</t>
  </si>
  <si>
    <t>Tubo de PVC rígido soldável marrom, DN= 20 mm, (1/2´), inclusive conexões</t>
  </si>
  <si>
    <t>46.02</t>
  </si>
  <si>
    <t>Tubulação em PVC rígido branco para esgoto domiciliar</t>
  </si>
  <si>
    <t>46.02.060</t>
  </si>
  <si>
    <t>Tubo de PVC rígido branco PxB com virola e anel de borracha, linha esgoto série normal, DN= 75 mm, inclusive conexões</t>
  </si>
  <si>
    <t>46.05</t>
  </si>
  <si>
    <t>Tubulação em PVC rígido com junta elástica - rede de esgoto</t>
  </si>
  <si>
    <t>46.05.020</t>
  </si>
  <si>
    <t>Tubo PVC rígido, tipo Coletor Esgoto, junta elástica, DN= 100 mm, inclusive conexões</t>
  </si>
  <si>
    <t>46.33</t>
  </si>
  <si>
    <t>Tubulação em PP - águas pluviais / esgoto</t>
  </si>
  <si>
    <t>46.33.003</t>
  </si>
  <si>
    <t>Tubo de esgoto em polipropileno de alta resistência - PP, DN= 63mm, preto, com união deslizante e guarnição elastomérica de duplo lábio</t>
  </si>
  <si>
    <t>46.33.022</t>
  </si>
  <si>
    <t>Joelho 45° em polipropileno de alta resistência - PP, preto, tipo PB, DN= 63mm</t>
  </si>
  <si>
    <t>46.33.104</t>
  </si>
  <si>
    <t>Luva dupla em polipropileno de alta resistência - PP,  preto,  DN= 63mm</t>
  </si>
  <si>
    <t>46.33.131</t>
  </si>
  <si>
    <t>Tê 87°30' simples em polipropileno de alta resistência - PP, preto, tipo PB, DN= 63x63mm</t>
  </si>
  <si>
    <t>47</t>
  </si>
  <si>
    <t>VÁLVULAS E APARELHOS DE MEDIÇÃO E CONTROLE PARA LÍQUIDOS E GASES</t>
  </si>
  <si>
    <t>47.01</t>
  </si>
  <si>
    <t>Registro e / ou válvula em latão fundido sem acabamento</t>
  </si>
  <si>
    <t>47.01.020</t>
  </si>
  <si>
    <t>Registro de gaveta em latão fundido sem acabamento, DN= 3/4´</t>
  </si>
  <si>
    <t>47.01.180</t>
  </si>
  <si>
    <t>Válvula de esfera monobloco em latão fundido passagem plena, acionamento com alavanca, DN= 3/4´</t>
  </si>
  <si>
    <t>47.04</t>
  </si>
  <si>
    <t>Válvula de descarga ou para acionamento de metais sanitários</t>
  </si>
  <si>
    <t>47.04.020</t>
  </si>
  <si>
    <t>Válvula de descarga com registro próprio, duplo acionamento limitador de fluxo, DN= 1 1/4´</t>
  </si>
  <si>
    <t>47.04.100</t>
  </si>
  <si>
    <t>Válvula de mictório padrão, vazão automática, DN= 3/4´</t>
  </si>
  <si>
    <t>48</t>
  </si>
  <si>
    <t>RESERVATÓRIO E TANQUE PARA LÍQUIDOS E GASES</t>
  </si>
  <si>
    <t>48.02</t>
  </si>
  <si>
    <t>Reservatório em material sintético</t>
  </si>
  <si>
    <t>48.05</t>
  </si>
  <si>
    <t>Torneira de boia</t>
  </si>
  <si>
    <t>48.05.010</t>
  </si>
  <si>
    <t>Torneira de boia, DN= 3/4´</t>
  </si>
  <si>
    <t>48.20</t>
  </si>
  <si>
    <t>Reparos, conservações e complementos - GRUPO 48</t>
  </si>
  <si>
    <t>48.20.040</t>
  </si>
  <si>
    <t>Limpeza de caixa d´água de 1.001 até 10.000 litros</t>
  </si>
  <si>
    <t>49.01</t>
  </si>
  <si>
    <t>Caixas sifonadas de PVC rígido</t>
  </si>
  <si>
    <t>49.01.016</t>
  </si>
  <si>
    <t>Caixa sifonada de PVC rígido de 100 x 100 x 50 mm, com grelha</t>
  </si>
  <si>
    <t>49.03</t>
  </si>
  <si>
    <t>Caixa de gordura</t>
  </si>
  <si>
    <t>49.03.020</t>
  </si>
  <si>
    <t>Caixa de gordura em alvenaria, 600 x 600 x 600 mm</t>
  </si>
  <si>
    <t>49.04</t>
  </si>
  <si>
    <t>Ralo em PVC rígido</t>
  </si>
  <si>
    <t>49.04.010</t>
  </si>
  <si>
    <t>Ralo seco em PVC rígido de 100 x 40 mm, com grelha</t>
  </si>
  <si>
    <t>49.05</t>
  </si>
  <si>
    <t>Ralo em ferro fundido</t>
  </si>
  <si>
    <t>49.05.040</t>
  </si>
  <si>
    <t>Ralo sifonado em ferro fundido de 150 x 240 x 75 mm, com grelha</t>
  </si>
  <si>
    <t>50</t>
  </si>
  <si>
    <t>DETECÇÃO, COMBATE E PREVENÇÃO A INCÊNDIO</t>
  </si>
  <si>
    <t>50.05</t>
  </si>
  <si>
    <t>Iluminação e sinalização de emergência</t>
  </si>
  <si>
    <t>50.05.080</t>
  </si>
  <si>
    <t>Luminária para unidade centralizada de sobrepor completa com lâmpada fluorescente compacta de 15 W</t>
  </si>
  <si>
    <t>50.10</t>
  </si>
  <si>
    <t>Extintores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</si>
  <si>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</si>
  <si>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</si>
  <si>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</si>
  <si>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</si>
  <si>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</si>
  <si>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</si>
  <si>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50.20</t>
  </si>
  <si>
    <t>Reparos, conservações e complementos - GRUPO 50</t>
  </si>
  <si>
    <t>50.20.170</t>
  </si>
  <si>
    <t>Pintura de extintor de gás carbônico, pó químico seco, ou água pressurizada, com capacidade até 12 kg</t>
  </si>
  <si>
    <t>11.16.220</t>
  </si>
  <si>
    <t>Nivelamento de piso em concreto com acabadora de superfície</t>
  </si>
  <si>
    <t>54.06.160</t>
  </si>
  <si>
    <t>Sarjeta ou sarjetão moldado no local, tipo PMSP em concreto com fck 20 MPa</t>
  </si>
  <si>
    <t>Conector split-bolt para cabo de até 25 mm², latão, simples</t>
  </si>
  <si>
    <t>42.05.310</t>
  </si>
  <si>
    <t>Caixa de inspeção do terra cilíndrica em PVC rígido, diâmetro de 300 mm - h= 250 mm</t>
  </si>
  <si>
    <t>42.05.230</t>
  </si>
  <si>
    <t>Clips de fixação para vergalhão em aço galvanizado de 3/8´</t>
  </si>
  <si>
    <t>46.05.040</t>
  </si>
  <si>
    <t>Tubo PVC rígido, tipo Coletor Esgoto, junta elástica, DN= 150 mm, inclusive conexões (Drenagem)</t>
  </si>
  <si>
    <t>97.02</t>
  </si>
  <si>
    <t>Placas, pórticos e obeliscos arquitetônicos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</si>
  <si>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</si>
  <si>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</si>
  <si>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</si>
  <si>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fotoluminescente, com indicação de rota de evacuação e saída de emergência</t>
  </si>
  <si>
    <t>Mercado</t>
  </si>
  <si>
    <t>48.02.400</t>
  </si>
  <si>
    <t>Reservatório em polietileno com tampa de rosca, capacidade de 1.000 litros</t>
  </si>
  <si>
    <t>COORDENADOR DE PROJETOS</t>
  </si>
  <si>
    <t>ENGº CIVIL ALEXANDRE FARIA BARROZO</t>
  </si>
  <si>
    <t>CESAR HENRIQUE DA CUNHA FIALA</t>
  </si>
  <si>
    <t>PREFEITO MUNICIPAL</t>
  </si>
  <si>
    <t>44.04</t>
  </si>
  <si>
    <t>Prateleiras</t>
  </si>
  <si>
    <t>44.04.040</t>
  </si>
  <si>
    <t>Prateleira em granilite</t>
  </si>
  <si>
    <t>Ventiladores</t>
  </si>
  <si>
    <t>Ventilador de parede ou teto</t>
  </si>
  <si>
    <t>24.02.070</t>
  </si>
  <si>
    <t>22</t>
  </si>
  <si>
    <t>FORRO, BRISE E FACHADA</t>
  </si>
  <si>
    <t>22.03</t>
  </si>
  <si>
    <t>Forro sintético</t>
  </si>
  <si>
    <t>22.03.070</t>
  </si>
  <si>
    <t>Forro em lâmina de PVC</t>
  </si>
  <si>
    <t>Caixilho em ferro tipo veneziana, linha comercial (Gradeado)</t>
  </si>
  <si>
    <t>Porta em ferro de abrir, para receber vidro, linha comercial, quadriculada (com ferragens)</t>
  </si>
  <si>
    <t>Porta de ferro de abrir tipo veneziana, linha comercial (com ferragens e reforçada com grade)</t>
  </si>
  <si>
    <t>Obras de Reforma e Ampliação da EMEI Jardim Eldorado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</si>
</sst>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5" formatCode="&quot;R$&quot;\ #,##0;\-&quot;R$&quot;\ #,##0"/>
    <numFmt numFmtId="7" formatCode="&quot;R$&quot;\ #,##0.00;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R$&quot;_-;\-* #,##0.00\ &quot;R$&quot;_-;_-* &quot;-&quot;??\ &quot;R$&quot;_-;_-@_-"/>
    <numFmt numFmtId="165" formatCode="_-* #,##0.00\ _R_$_-;\-* #,##0.00\ _R_$_-;_-* &quot;-&quot;??\ _R_$_-;_-@_-"/>
    <numFmt numFmtId="166" formatCode="&quot;E - &quot;00"/>
    <numFmt numFmtId="167" formatCode="_(&quot;R$ &quot;* #,##0.00_);_(&quot;R$ &quot;* \(#,##0.00\);_(&quot;R$ &quot;* &quot;-&quot;??_);_(@_)"/>
    <numFmt numFmtId="168" formatCode="_([$€-2]* #,##0.00_);_([$€-2]* \(#,##0.00\);_([$€-2]* &quot;-&quot;??_)"/>
    <numFmt numFmtId="169" formatCode="_(&quot;Cr$&quot;* #,##0.00_);_(&quot;Cr$&quot;* \(#,##0.00\);_(&quot;Cr$&quot;* &quot;-&quot;??_);_(@_)"/>
    <numFmt numFmtId="170" formatCode="_(\$* #,##0_);_(\$* \(#,##0\);_(\$* &quot;-&quot;_);_(@_)"/>
    <numFmt numFmtId="171" formatCode="_(\$* #,##0.00_);_(\$* \(#,##0.00\);_(\$* &quot;-&quot;??_);_(@_)"/>
    <numFmt numFmtId="172" formatCode="#\,##0.00"/>
    <numFmt numFmtId="173" formatCode="#\,##0."/>
    <numFmt numFmtId="174" formatCode="\$#.00"/>
    <numFmt numFmtId="175" formatCode="\$#."/>
    <numFmt numFmtId="176" formatCode="_([$€]* #,##0.00_);_([$€]* \(#,##0.00\);_([$€]* &quot;-&quot;??_);_(@_)"/>
    <numFmt numFmtId="177" formatCode="_(* #,##0.00_);_(* \(#,##0.00\);_(* \-??_);_(@_)"/>
    <numFmt numFmtId="178" formatCode="#.00"/>
    <numFmt numFmtId="179" formatCode="&quot;Sim&quot;;&quot;Sim&quot;;&quot;Não&quot;"/>
    <numFmt numFmtId="180" formatCode="%#.00"/>
    <numFmt numFmtId="181" formatCode="#."/>
    <numFmt numFmtId="182" formatCode="_-* #,##0.00_-;\-* #,##0.00_-;_-* \-??_-;_-@_-"/>
    <numFmt numFmtId="183" formatCode="_(&quot;R$&quot;\ * #,##0.00_);_(&quot;R$&quot;\ * \(#,##0.00\);_(&quot;R$&quot;\ * &quot;-&quot;??_);_(@_)"/>
    <numFmt numFmtId="184" formatCode="[$R$-416]\ #,##0.00;[Red]\-[$R$-416]\ #,##0.00"/>
    <numFmt numFmtId="185" formatCode="#,##0\ ;&quot; (&quot;#,##0\);&quot; -&quot;#\ ;@\ "/>
    <numFmt numFmtId="186" formatCode="#,##0.00&quot; &quot;;&quot; (&quot;#,##0.00&quot;)&quot;;&quot; -&quot;#&quot; &quot;;@&quot; &quot;"/>
    <numFmt numFmtId="187" formatCode="#,##0.00&quot; &quot;;&quot;-&quot;#,##0.00&quot; &quot;;&quot; -&quot;#&quot; &quot;;@&quot; &quot;"/>
    <numFmt numFmtId="188" formatCode="0\ \.0\ \.00"/>
    <numFmt numFmtId="189" formatCode="0\ \.0\ \.0"/>
    <numFmt numFmtId="190" formatCode="[$R$-416]&quot; &quot;#,##0.00;[Red]&quot;-&quot;[$R$-416]&quot; &quot;#,##0.00"/>
    <numFmt numFmtId="191" formatCode="_(* #\,##0\.00_);_(* \(#\,##0\.00\);_(* &quot;-&quot;??_);_(@_)"/>
    <numFmt numFmtId="192" formatCode="#,##0.00\ ;&quot; (&quot;#,##0.00\);&quot; -&quot;#\ ;@\ "/>
    <numFmt numFmtId="193" formatCode="0_)"/>
    <numFmt numFmtId="194" formatCode="General_)"/>
  </numFmts>
  <fonts count="10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1"/>
      <color indexed="62"/>
      <name val="Times New Roman"/>
      <family val="1"/>
    </font>
    <font>
      <sz val="10"/>
      <name val="Helv"/>
      <charset val="204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34"/>
      <scheme val="minor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Times New Roman"/>
      <family val="1"/>
    </font>
    <font>
      <sz val="9"/>
      <color indexed="10"/>
      <name val="Geneva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Arial"/>
      <family val="2"/>
    </font>
    <font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"/>
      <color indexed="8"/>
      <name val="Courier"/>
      <family val="3"/>
    </font>
    <font>
      <sz val="10"/>
      <color indexed="62"/>
      <name val="Tahoma"/>
      <family val="2"/>
    </font>
    <font>
      <u/>
      <sz val="6"/>
      <color indexed="12"/>
      <name val="Arial"/>
      <family val="2"/>
    </font>
    <font>
      <sz val="10"/>
      <color indexed="20"/>
      <name val="Tahoma"/>
      <family val="2"/>
    </font>
    <font>
      <sz val="10"/>
      <color indexed="19"/>
      <name val="Tahoma"/>
      <family val="2"/>
    </font>
    <font>
      <sz val="10"/>
      <color theme="1"/>
      <name val="Tahoma"/>
      <family val="2"/>
    </font>
    <font>
      <b/>
      <sz val="8"/>
      <name val="Times New Roman"/>
      <family val="1"/>
    </font>
    <font>
      <b/>
      <sz val="10"/>
      <color indexed="63"/>
      <name val="Tahoma"/>
      <family val="2"/>
    </font>
    <font>
      <sz val="10"/>
      <color rgb="FF000000"/>
      <name val="Calibri"/>
      <family val="2"/>
      <charset val="1"/>
    </font>
    <font>
      <i/>
      <sz val="10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"/>
      <color indexed="8"/>
      <name val="Courier"/>
      <family val="3"/>
    </font>
    <font>
      <b/>
      <sz val="10"/>
      <color indexed="8"/>
      <name val="Tahoma"/>
      <family val="2"/>
    </font>
    <font>
      <u/>
      <sz val="10"/>
      <name val="Arial"/>
      <family val="2"/>
    </font>
    <font>
      <sz val="8"/>
      <color indexed="9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name val="Helv"/>
    </font>
    <font>
      <sz val="10"/>
      <color indexed="24"/>
      <name val="Arial"/>
      <family val="2"/>
    </font>
    <font>
      <sz val="10"/>
      <name val="Courier"/>
      <family val="3"/>
    </font>
    <font>
      <sz val="10"/>
      <name val="Univers"/>
      <family val="2"/>
    </font>
    <font>
      <sz val="10"/>
      <name val="Univers"/>
    </font>
    <font>
      <sz val="12"/>
      <name val="Times New Roman"/>
      <family val="1"/>
    </font>
    <font>
      <sz val="8"/>
      <color indexed="15"/>
      <name val="Arial"/>
      <family val="2"/>
    </font>
    <font>
      <sz val="10"/>
      <name val="Arial Unicode MS"/>
      <family val="2"/>
    </font>
    <font>
      <sz val="10"/>
      <name val="Geneva"/>
    </font>
    <font>
      <b/>
      <u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Times New Roman"/>
      <family val="1"/>
    </font>
    <font>
      <i/>
      <sz val="10"/>
      <color theme="0"/>
      <name val="Times New Roman"/>
      <family val="1"/>
    </font>
    <font>
      <i/>
      <u/>
      <sz val="11"/>
      <color theme="0"/>
      <name val="Times New Roman"/>
      <family val="1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sz val="10"/>
      <name val="SansSerif"/>
      <charset val="2"/>
    </font>
    <font>
      <b/>
      <i/>
      <sz val="10"/>
      <color indexed="8"/>
      <name val="Arial"/>
      <family val="2"/>
    </font>
    <font>
      <sz val="10"/>
      <color indexed="8"/>
      <name val="SansSerif"/>
      <charset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3"/>
        <bgColor indexed="3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9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9" fillId="1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9" fillId="14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9" fillId="18" borderId="0" applyNumberFormat="0" applyBorder="0" applyAlignment="0" applyProtection="0"/>
    <xf numFmtId="0" fontId="17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6" borderId="0" applyNumberFormat="0" applyBorder="0" applyAlignment="0" applyProtection="0"/>
    <xf numFmtId="0" fontId="9" fillId="10" borderId="0" applyNumberFormat="0" applyBorder="0" applyAlignment="0" applyProtection="0"/>
    <xf numFmtId="0" fontId="17" fillId="3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7" fillId="34" borderId="0" applyNumberFormat="0" applyBorder="0" applyAlignment="0" applyProtection="0"/>
    <xf numFmtId="0" fontId="9" fillId="13" borderId="0" applyNumberFormat="0" applyBorder="0" applyAlignment="0" applyProtection="0"/>
    <xf numFmtId="0" fontId="17" fillId="37" borderId="0" applyNumberFormat="0" applyBorder="0" applyAlignment="0" applyProtection="0"/>
    <xf numFmtId="0" fontId="9" fillId="15" borderId="0" applyNumberFormat="0" applyBorder="0" applyAlignment="0" applyProtection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9" fillId="19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8" borderId="0" applyNumberFormat="0" applyBorder="0" applyAlignment="0" applyProtection="0"/>
    <xf numFmtId="0" fontId="9" fillId="24" borderId="0" applyNumberFormat="0" applyBorder="0" applyAlignment="0" applyProtection="0"/>
    <xf numFmtId="0" fontId="17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41" borderId="0" applyNumberFormat="0" applyBorder="0" applyAlignment="0" applyProtection="0"/>
    <xf numFmtId="0" fontId="15" fillId="11" borderId="0" applyNumberFormat="0" applyBorder="0" applyAlignment="0" applyProtection="0"/>
    <xf numFmtId="0" fontId="20" fillId="41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15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15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15" fillId="25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1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26" borderId="12" applyNumberFormat="0" applyAlignment="0" applyProtection="0"/>
    <xf numFmtId="0" fontId="22" fillId="26" borderId="12" applyNumberFormat="0" applyAlignment="0" applyProtection="0"/>
    <xf numFmtId="0" fontId="22" fillId="40" borderId="12" applyNumberFormat="0" applyAlignment="0" applyProtection="0"/>
    <xf numFmtId="0" fontId="14" fillId="6" borderId="8" applyNumberFormat="0" applyAlignment="0" applyProtection="0"/>
    <xf numFmtId="0" fontId="22" fillId="40" borderId="12" applyNumberFormat="0" applyAlignment="0" applyProtection="0"/>
    <xf numFmtId="0" fontId="23" fillId="48" borderId="13" applyNumberFormat="0" applyAlignment="0" applyProtection="0"/>
    <xf numFmtId="0" fontId="30" fillId="0" borderId="14" applyNumberFormat="0" applyFill="0" applyAlignment="0" applyProtection="0"/>
    <xf numFmtId="0" fontId="23" fillId="48" borderId="13" applyNumberFormat="0" applyAlignment="0" applyProtection="0"/>
    <xf numFmtId="0" fontId="42" fillId="0" borderId="0">
      <alignment vertical="center" wrapText="1"/>
    </xf>
    <xf numFmtId="0" fontId="20" fillId="49" borderId="0" applyNumberFormat="0" applyBorder="0" applyAlignment="0" applyProtection="0"/>
    <xf numFmtId="0" fontId="15" fillId="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15" fillId="17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9" fillId="27" borderId="12" applyNumberFormat="0" applyAlignment="0" applyProtection="0"/>
    <xf numFmtId="0" fontId="43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40" fontId="18" fillId="0" borderId="0">
      <alignment vertical="center" wrapText="1"/>
    </xf>
    <xf numFmtId="40" fontId="18" fillId="0" borderId="0">
      <alignment vertical="center" wrapText="1"/>
    </xf>
    <xf numFmtId="40" fontId="18" fillId="0" borderId="0">
      <alignment vertical="center" wrapText="1"/>
    </xf>
    <xf numFmtId="0" fontId="25" fillId="32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21" fillId="31" borderId="0" applyNumberFormat="0" applyBorder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30" fillId="0" borderId="14" applyNumberFormat="0" applyFill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5" fillId="0" borderId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5" fillId="0" borderId="0"/>
    <xf numFmtId="0" fontId="18" fillId="0" borderId="0"/>
    <xf numFmtId="0" fontId="5" fillId="0" borderId="0"/>
    <xf numFmtId="0" fontId="41" fillId="0" borderId="0"/>
    <xf numFmtId="0" fontId="18" fillId="0" borderId="0"/>
    <xf numFmtId="0" fontId="18" fillId="0" borderId="0"/>
    <xf numFmtId="0" fontId="51" fillId="0" borderId="0">
      <alignment vertical="center"/>
    </xf>
    <xf numFmtId="0" fontId="18" fillId="0" borderId="0"/>
    <xf numFmtId="0" fontId="41" fillId="0" borderId="0"/>
    <xf numFmtId="0" fontId="18" fillId="0" borderId="0"/>
    <xf numFmtId="0" fontId="50" fillId="0" borderId="0"/>
    <xf numFmtId="0" fontId="50" fillId="0" borderId="0"/>
    <xf numFmtId="0" fontId="18" fillId="0" borderId="0">
      <alignment vertical="center"/>
    </xf>
    <xf numFmtId="0" fontId="50" fillId="0" borderId="0"/>
    <xf numFmtId="0" fontId="18" fillId="0" borderId="0"/>
    <xf numFmtId="0" fontId="18" fillId="0" borderId="0"/>
    <xf numFmtId="0" fontId="50" fillId="0" borderId="0"/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Protection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9" fillId="0" borderId="0"/>
    <xf numFmtId="0" fontId="18" fillId="0" borderId="0"/>
    <xf numFmtId="0" fontId="18" fillId="0" borderId="0"/>
    <xf numFmtId="0" fontId="9" fillId="0" borderId="0"/>
    <xf numFmtId="0" fontId="5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5" fillId="0" borderId="0"/>
    <xf numFmtId="0" fontId="9" fillId="0" borderId="0"/>
    <xf numFmtId="0" fontId="18" fillId="0" borderId="0"/>
    <xf numFmtId="0" fontId="18" fillId="0" borderId="0"/>
    <xf numFmtId="0" fontId="51" fillId="0" borderId="0">
      <alignment vertical="center"/>
    </xf>
    <xf numFmtId="0" fontId="45" fillId="0" borderId="0"/>
    <xf numFmtId="0" fontId="18" fillId="0" borderId="0"/>
    <xf numFmtId="0" fontId="45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32" fillId="26" borderId="19" applyNumberFormat="0" applyAlignment="0" applyProtection="0"/>
    <xf numFmtId="0" fontId="32" fillId="26" borderId="1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40" borderId="19" applyNumberFormat="0" applyAlignment="0" applyProtection="0"/>
    <xf numFmtId="0" fontId="13" fillId="6" borderId="9" applyNumberFormat="0" applyAlignment="0" applyProtection="0"/>
    <xf numFmtId="0" fontId="32" fillId="40" borderId="19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10" fillId="0" borderId="5" applyNumberFormat="0" applyFill="0" applyAlignment="0" applyProtection="0"/>
    <xf numFmtId="0" fontId="37" fillId="0" borderId="20" applyNumberFormat="0" applyFill="0" applyAlignment="0" applyProtection="0"/>
    <xf numFmtId="0" fontId="38" fillId="0" borderId="16" applyNumberFormat="0" applyFill="0" applyAlignment="0" applyProtection="0"/>
    <xf numFmtId="0" fontId="11" fillId="0" borderId="6" applyNumberFormat="0" applyFill="0" applyAlignment="0" applyProtection="0"/>
    <xf numFmtId="0" fontId="38" fillId="0" borderId="16" applyNumberFormat="0" applyFill="0" applyAlignment="0" applyProtection="0"/>
    <xf numFmtId="0" fontId="39" fillId="0" borderId="21" applyNumberFormat="0" applyFill="0" applyAlignment="0" applyProtection="0"/>
    <xf numFmtId="0" fontId="12" fillId="0" borderId="7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1" fillId="0" borderId="11" applyNumberFormat="0" applyFill="0" applyAlignment="0" applyProtection="0"/>
    <xf numFmtId="0" fontId="40" fillId="0" borderId="22" applyNumberFormat="0" applyFill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5" fillId="0" borderId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43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0" fontId="18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7" fillId="50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5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53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7" fillId="54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7" fillId="52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7" fillId="54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7" fillId="5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5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7" fillId="56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7" fillId="54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7" fillId="52" borderId="0" applyNumberFormat="0" applyBorder="0" applyAlignment="0" applyProtection="0"/>
    <xf numFmtId="0" fontId="9" fillId="24" borderId="0" applyNumberFormat="0" applyBorder="0" applyAlignment="0" applyProtection="0"/>
    <xf numFmtId="0" fontId="58" fillId="54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6" borderId="0" applyNumberFormat="0" applyBorder="0" applyAlignment="0" applyProtection="0"/>
    <xf numFmtId="0" fontId="58" fillId="54" borderId="0" applyNumberFormat="0" applyBorder="0" applyAlignment="0" applyProtection="0"/>
    <xf numFmtId="0" fontId="58" fillId="51" borderId="0" applyNumberFormat="0" applyBorder="0" applyAlignment="0" applyProtection="0"/>
    <xf numFmtId="0" fontId="59" fillId="0" borderId="0" applyNumberFormat="0" applyFont="0" applyBorder="0" applyAlignment="0"/>
    <xf numFmtId="0" fontId="60" fillId="54" borderId="0" applyNumberFormat="0" applyBorder="0" applyAlignment="0" applyProtection="0"/>
    <xf numFmtId="0" fontId="61" fillId="59" borderId="12" applyNumberFormat="0" applyAlignment="0" applyProtection="0"/>
    <xf numFmtId="0" fontId="62" fillId="60" borderId="13" applyNumberFormat="0" applyAlignment="0" applyProtection="0"/>
    <xf numFmtId="0" fontId="63" fillId="0" borderId="32" applyNumberFormat="0" applyFill="0" applyAlignment="0" applyProtection="0"/>
    <xf numFmtId="172" fontId="64" fillId="0" borderId="0">
      <protection locked="0"/>
    </xf>
    <xf numFmtId="41" fontId="18" fillId="0" borderId="0" applyFont="0" applyFill="0" applyBorder="0" applyAlignment="0" applyProtection="0"/>
    <xf numFmtId="173" fontId="64" fillId="0" borderId="0">
      <protection locked="0"/>
    </xf>
    <xf numFmtId="174" fontId="64" fillId="0" borderId="0">
      <protection locked="0"/>
    </xf>
    <xf numFmtId="42" fontId="18" fillId="0" borderId="0" applyFont="0" applyFill="0" applyBorder="0" applyAlignment="0" applyProtection="0"/>
    <xf numFmtId="175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58" fillId="61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65" fillId="55" borderId="1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17" fillId="0" borderId="0"/>
    <xf numFmtId="0" fontId="57" fillId="0" borderId="0"/>
    <xf numFmtId="0" fontId="17" fillId="0" borderId="0"/>
    <xf numFmtId="9" fontId="17" fillId="0" borderId="0"/>
    <xf numFmtId="178" fontId="64" fillId="0" borderId="0">
      <protection locked="0"/>
    </xf>
    <xf numFmtId="178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6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0" fontId="68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18" fillId="52" borderId="18" applyNumberFormat="0" applyAlignment="0" applyProtection="0"/>
    <xf numFmtId="180" fontId="64" fillId="0" borderId="0">
      <protection locked="0"/>
    </xf>
    <xf numFmtId="180" fontId="64" fillId="0" borderId="0">
      <protection locked="0"/>
    </xf>
    <xf numFmtId="0" fontId="70" fillId="0" borderId="33" applyNumberFormat="0" applyFont="0" applyBorder="0" applyAlignment="0"/>
    <xf numFmtId="4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71" fillId="59" borderId="19" applyNumberFormat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8" fillId="0" borderId="0" applyFill="0" applyBorder="0" applyAlignment="0" applyProtection="0"/>
    <xf numFmtId="5" fontId="17" fillId="0" borderId="0" applyFill="0" applyBorder="0" applyAlignment="0" applyProtection="0"/>
    <xf numFmtId="177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34" applyNumberFormat="0" applyFill="0" applyAlignment="0" applyProtection="0"/>
    <xf numFmtId="0" fontId="37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75" fillId="0" borderId="35" applyNumberFormat="0" applyFill="0" applyAlignment="0" applyProtection="0"/>
    <xf numFmtId="0" fontId="76" fillId="0" borderId="36" applyNumberFormat="0" applyFill="0" applyAlignment="0" applyProtection="0"/>
    <xf numFmtId="0" fontId="76" fillId="0" borderId="0" applyNumberFormat="0" applyFill="0" applyBorder="0" applyAlignment="0" applyProtection="0"/>
    <xf numFmtId="181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81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8" fillId="0" borderId="37" applyNumberFormat="0" applyFill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2" fontId="18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3" fillId="0" borderId="0" applyNumberFormat="0" applyBorder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93" fillId="0" borderId="0" applyNumberFormat="0" applyBorder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44" borderId="0" applyNumberFormat="0" applyBorder="0" applyAlignment="0" applyProtection="0"/>
    <xf numFmtId="0" fontId="17" fillId="68" borderId="0" applyNumberFormat="0" applyBorder="0" applyAlignment="0" applyProtection="0"/>
    <xf numFmtId="0" fontId="17" fillId="71" borderId="0" applyNumberFormat="0" applyBorder="0" applyAlignment="0" applyProtection="0"/>
    <xf numFmtId="0" fontId="20" fillId="69" borderId="0" applyNumberFormat="0" applyBorder="0" applyAlignment="0" applyProtection="0"/>
    <xf numFmtId="0" fontId="20" fillId="45" borderId="0" applyNumberFormat="0" applyBorder="0" applyAlignment="0" applyProtection="0"/>
    <xf numFmtId="0" fontId="17" fillId="66" borderId="0" applyNumberFormat="0" applyBorder="0" applyAlignment="0" applyProtection="0"/>
    <xf numFmtId="0" fontId="17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42" borderId="0" applyNumberFormat="0" applyBorder="0" applyAlignment="0" applyProtection="0"/>
    <xf numFmtId="0" fontId="17" fillId="72" borderId="0" applyNumberFormat="0" applyBorder="0" applyAlignment="0" applyProtection="0"/>
    <xf numFmtId="0" fontId="1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39" borderId="0" applyNumberFormat="0" applyBorder="0" applyAlignment="0" applyProtection="0"/>
    <xf numFmtId="0" fontId="17" fillId="68" borderId="0" applyNumberFormat="0" applyBorder="0" applyAlignment="0" applyProtection="0"/>
    <xf numFmtId="0" fontId="17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47" borderId="0" applyNumberFormat="0" applyBorder="0" applyAlignment="0" applyProtection="0"/>
    <xf numFmtId="184" fontId="79" fillId="74" borderId="0" applyBorder="0" applyAlignment="0" applyProtection="0"/>
    <xf numFmtId="0" fontId="25" fillId="32" borderId="0" applyNumberFormat="0" applyBorder="0" applyAlignment="0" applyProtection="0"/>
    <xf numFmtId="185" fontId="80" fillId="59" borderId="38">
      <alignment horizontal="center" vertical="center"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2" fillId="40" borderId="12" applyNumberFormat="0" applyAlignment="0" applyProtection="0"/>
    <xf numFmtId="0" fontId="23" fillId="48" borderId="13" applyNumberFormat="0" applyAlignment="0" applyProtection="0"/>
    <xf numFmtId="0" fontId="30" fillId="0" borderId="14" applyNumberFormat="0" applyFill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3" fillId="0" borderId="0"/>
    <xf numFmtId="3" fontId="84" fillId="0" borderId="0" applyFont="0" applyFill="0" applyBorder="0" applyAlignment="0" applyProtection="0"/>
    <xf numFmtId="0" fontId="83" fillId="0" borderId="0"/>
    <xf numFmtId="3" fontId="35" fillId="64" borderId="0" applyProtection="0">
      <alignment horizontal="center" vertical="center"/>
    </xf>
    <xf numFmtId="0" fontId="18" fillId="0" borderId="0" applyFont="0" applyFill="0" applyProtection="0">
      <alignment vertical="top"/>
    </xf>
    <xf numFmtId="0" fontId="83" fillId="0" borderId="0"/>
    <xf numFmtId="0" fontId="40" fillId="75" borderId="0" applyNumberFormat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9" fillId="27" borderId="12" applyNumberFormat="0" applyAlignment="0" applyProtection="0"/>
    <xf numFmtId="186" fontId="93" fillId="0" borderId="0" applyBorder="0" applyProtection="0"/>
    <xf numFmtId="186" fontId="93" fillId="0" borderId="0" applyBorder="0" applyProtection="0"/>
    <xf numFmtId="0" fontId="93" fillId="0" borderId="0" applyNumberFormat="0" applyBorder="0" applyProtection="0"/>
    <xf numFmtId="187" fontId="94" fillId="0" borderId="0" applyBorder="0" applyProtection="0"/>
    <xf numFmtId="184" fontId="79" fillId="78" borderId="0" applyBorder="0" applyAlignment="0" applyProtection="0"/>
    <xf numFmtId="4" fontId="18" fillId="0" borderId="39">
      <alignment horizontal="right"/>
    </xf>
    <xf numFmtId="188" fontId="19" fillId="0" borderId="0">
      <alignment horizontal="left"/>
    </xf>
    <xf numFmtId="189" fontId="19" fillId="0" borderId="0">
      <alignment horizontal="left"/>
    </xf>
    <xf numFmtId="2" fontId="18" fillId="0" borderId="0" applyFont="0" applyFill="0" applyProtection="0">
      <alignment vertical="top"/>
    </xf>
    <xf numFmtId="0" fontId="95" fillId="0" borderId="0" applyNumberFormat="0" applyBorder="0" applyProtection="0">
      <alignment horizontal="center"/>
    </xf>
    <xf numFmtId="0" fontId="95" fillId="0" borderId="0" applyNumberFormat="0" applyBorder="0" applyProtection="0">
      <alignment horizontal="center" textRotation="90"/>
    </xf>
    <xf numFmtId="184" fontId="79" fillId="79" borderId="0" applyBorder="0" applyAlignment="0" applyProtection="0"/>
    <xf numFmtId="0" fontId="21" fillId="31" borderId="0" applyNumberFormat="0" applyBorder="0" applyAlignment="0" applyProtection="0"/>
    <xf numFmtId="0" fontId="85" fillId="0" borderId="0"/>
    <xf numFmtId="167" fontId="8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3" fontId="18" fillId="0" borderId="0" applyFont="0" applyFill="0" applyBorder="0" applyAlignment="0" applyProtection="0"/>
    <xf numFmtId="3" fontId="18" fillId="0" borderId="0"/>
    <xf numFmtId="169" fontId="18" fillId="0" borderId="0" applyFont="0" applyFill="0" applyBorder="0" applyAlignment="0" applyProtection="0"/>
    <xf numFmtId="4" fontId="88" fillId="64" borderId="40" applyProtection="0">
      <alignment horizontal="right"/>
    </xf>
    <xf numFmtId="0" fontId="31" fillId="35" borderId="0" applyNumberFormat="0" applyBorder="0" applyAlignment="0" applyProtection="0"/>
    <xf numFmtId="185" fontId="89" fillId="80" borderId="38">
      <alignment horizontal="center"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41" fillId="0" borderId="0"/>
    <xf numFmtId="0" fontId="41" fillId="0" borderId="0"/>
    <xf numFmtId="0" fontId="87" fillId="0" borderId="0"/>
    <xf numFmtId="0" fontId="18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83" fillId="0" borderId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Alignment="0" applyProtection="0"/>
    <xf numFmtId="9" fontId="9" fillId="0" borderId="0" applyFont="0" applyFill="0" applyBorder="0" applyAlignment="0" applyProtection="0"/>
    <xf numFmtId="0" fontId="96" fillId="0" borderId="0" applyNumberFormat="0" applyBorder="0" applyProtection="0"/>
    <xf numFmtId="190" fontId="96" fillId="0" borderId="0" applyBorder="0" applyProtection="0"/>
    <xf numFmtId="0" fontId="32" fillId="40" borderId="19" applyNumberFormat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1" fillId="0" borderId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37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22" applyNumberFormat="0" applyFill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8" fillId="0" borderId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8" fillId="0" borderId="0"/>
    <xf numFmtId="193" fontId="92" fillId="0" borderId="0"/>
    <xf numFmtId="9" fontId="9" fillId="0" borderId="0" applyFont="0" applyFill="0" applyBorder="0" applyAlignment="0" applyProtection="0"/>
    <xf numFmtId="0" fontId="9" fillId="0" borderId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44" fontId="18" fillId="0" borderId="0" applyFont="0" applyFill="0" applyBorder="0" applyAlignment="0" applyProtection="0"/>
    <xf numFmtId="194" fontId="83" fillId="0" borderId="0"/>
    <xf numFmtId="43" fontId="16" fillId="0" borderId="0" applyFont="0" applyFill="0" applyBorder="0" applyAlignment="0" applyProtection="0"/>
    <xf numFmtId="0" fontId="9" fillId="0" borderId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8" fillId="0" borderId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210">
    <xf numFmtId="0" fontId="0" fillId="0" borderId="0" xfId="0"/>
    <xf numFmtId="0" fontId="4" fillId="2" borderId="1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/>
    <xf numFmtId="43" fontId="3" fillId="2" borderId="1" xfId="2" applyFont="1" applyFill="1" applyBorder="1"/>
    <xf numFmtId="0" fontId="5" fillId="0" borderId="1" xfId="1" applyFont="1" applyBorder="1"/>
    <xf numFmtId="0" fontId="5" fillId="0" borderId="1" xfId="1" applyFont="1" applyBorder="1" applyAlignment="1">
      <alignment wrapText="1"/>
    </xf>
    <xf numFmtId="43" fontId="5" fillId="0" borderId="1" xfId="2" applyFont="1" applyBorder="1"/>
    <xf numFmtId="2" fontId="0" fillId="0" borderId="0" xfId="0" applyNumberFormat="1"/>
    <xf numFmtId="0" fontId="9" fillId="0" borderId="0" xfId="3292" applyBorder="1"/>
    <xf numFmtId="0" fontId="9" fillId="0" borderId="30" xfId="3292" applyFill="1" applyBorder="1"/>
    <xf numFmtId="3" fontId="9" fillId="0" borderId="30" xfId="3292" applyNumberFormat="1" applyBorder="1"/>
    <xf numFmtId="4" fontId="9" fillId="0" borderId="30" xfId="3292" applyNumberFormat="1" applyFill="1" applyBorder="1"/>
    <xf numFmtId="0" fontId="101" fillId="82" borderId="30" xfId="3292" applyFont="1" applyFill="1" applyBorder="1" applyAlignment="1">
      <alignment horizontal="center"/>
    </xf>
    <xf numFmtId="3" fontId="101" fillId="82" borderId="30" xfId="3292" applyNumberFormat="1" applyFont="1" applyFill="1" applyBorder="1" applyAlignment="1">
      <alignment horizontal="center"/>
    </xf>
    <xf numFmtId="3" fontId="1" fillId="82" borderId="30" xfId="3292" applyNumberFormat="1" applyFont="1" applyFill="1" applyBorder="1" applyAlignment="1">
      <alignment horizontal="center"/>
    </xf>
    <xf numFmtId="0" fontId="9" fillId="83" borderId="30" xfId="3292" applyFont="1" applyFill="1" applyBorder="1"/>
    <xf numFmtId="43" fontId="5" fillId="0" borderId="1" xfId="2" applyFont="1" applyFill="1" applyBorder="1"/>
    <xf numFmtId="43" fontId="3" fillId="2" borderId="3" xfId="2" applyFont="1" applyFill="1" applyBorder="1"/>
    <xf numFmtId="0" fontId="3" fillId="4" borderId="1" xfId="1" applyFont="1" applyFill="1" applyBorder="1" applyAlignment="1"/>
    <xf numFmtId="0" fontId="3" fillId="4" borderId="1" xfId="1" applyFont="1" applyFill="1" applyBorder="1" applyAlignment="1">
      <alignment wrapText="1"/>
    </xf>
    <xf numFmtId="43" fontId="3" fillId="4" borderId="1" xfId="2" applyFont="1" applyFill="1" applyBorder="1"/>
    <xf numFmtId="43" fontId="3" fillId="4" borderId="3" xfId="2" applyFont="1" applyFill="1" applyBorder="1"/>
    <xf numFmtId="43" fontId="53" fillId="4" borderId="24" xfId="493" applyFont="1" applyFill="1" applyBorder="1" applyAlignment="1">
      <alignment horizontal="center" vertical="center"/>
    </xf>
    <xf numFmtId="0" fontId="53" fillId="4" borderId="51" xfId="188" applyFont="1" applyFill="1" applyBorder="1" applyAlignment="1">
      <alignment vertical="center"/>
    </xf>
    <xf numFmtId="0" fontId="0" fillId="0" borderId="0" xfId="0" applyAlignment="1">
      <alignment horizontal="right"/>
    </xf>
    <xf numFmtId="3" fontId="9" fillId="4" borderId="30" xfId="3292" applyNumberFormat="1" applyFill="1" applyBorder="1"/>
    <xf numFmtId="0" fontId="0" fillId="4" borderId="54" xfId="0" applyFill="1" applyBorder="1"/>
    <xf numFmtId="0" fontId="0" fillId="4" borderId="55" xfId="0" applyFill="1" applyBorder="1"/>
    <xf numFmtId="4" fontId="1" fillId="4" borderId="30" xfId="0" applyNumberFormat="1" applyFont="1" applyFill="1" applyBorder="1" applyAlignment="1"/>
    <xf numFmtId="0" fontId="97" fillId="0" borderId="30" xfId="188" applyFont="1" applyFill="1" applyBorder="1" applyAlignment="1">
      <alignment horizontal="center" vertical="center" wrapText="1"/>
    </xf>
    <xf numFmtId="0" fontId="97" fillId="0" borderId="31" xfId="188" applyFont="1" applyFill="1" applyBorder="1" applyAlignment="1">
      <alignment horizontal="center" vertical="center" wrapText="1"/>
    </xf>
    <xf numFmtId="0" fontId="97" fillId="0" borderId="30" xfId="188" applyFont="1" applyFill="1" applyBorder="1" applyAlignment="1">
      <alignment vertical="center" wrapText="1"/>
    </xf>
    <xf numFmtId="0" fontId="3" fillId="4" borderId="56" xfId="1" applyFont="1" applyFill="1" applyBorder="1"/>
    <xf numFmtId="43" fontId="3" fillId="4" borderId="57" xfId="2" applyFont="1" applyFill="1" applyBorder="1"/>
    <xf numFmtId="0" fontId="3" fillId="2" borderId="56" xfId="1" applyFont="1" applyFill="1" applyBorder="1" applyAlignment="1">
      <alignment horizontal="left" vertical="top" wrapText="1"/>
    </xf>
    <xf numFmtId="43" fontId="3" fillId="2" borderId="57" xfId="2" applyFont="1" applyFill="1" applyBorder="1"/>
    <xf numFmtId="0" fontId="5" fillId="0" borderId="56" xfId="1" applyFont="1" applyBorder="1"/>
    <xf numFmtId="2" fontId="0" fillId="0" borderId="57" xfId="0" applyNumberFormat="1" applyBorder="1"/>
    <xf numFmtId="2" fontId="8" fillId="4" borderId="43" xfId="0" applyNumberFormat="1" applyFont="1" applyFill="1" applyBorder="1"/>
    <xf numFmtId="0" fontId="6" fillId="3" borderId="64" xfId="1" applyNumberFormat="1" applyFont="1" applyFill="1" applyBorder="1" applyAlignment="1" applyProtection="1">
      <alignment horizontal="center" vertical="center" wrapText="1"/>
    </xf>
    <xf numFmtId="0" fontId="6" fillId="3" borderId="65" xfId="1" applyNumberFormat="1" applyFont="1" applyFill="1" applyBorder="1" applyAlignment="1" applyProtection="1">
      <alignment horizontal="left" vertical="center"/>
    </xf>
    <xf numFmtId="0" fontId="7" fillId="0" borderId="65" xfId="1" applyFont="1" applyBorder="1" applyAlignment="1">
      <alignment horizontal="center" vertical="center" wrapText="1"/>
    </xf>
    <xf numFmtId="0" fontId="6" fillId="3" borderId="65" xfId="1" applyNumberFormat="1" applyFont="1" applyFill="1" applyBorder="1" applyAlignment="1" applyProtection="1">
      <alignment horizontal="center" vertical="center" wrapText="1"/>
    </xf>
    <xf numFmtId="2" fontId="6" fillId="3" borderId="66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43" fontId="5" fillId="5" borderId="1" xfId="2" applyFont="1" applyFill="1" applyBorder="1"/>
    <xf numFmtId="0" fontId="0" fillId="0" borderId="69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84" borderId="1" xfId="0" applyFont="1" applyFill="1" applyBorder="1"/>
    <xf numFmtId="2" fontId="1" fillId="84" borderId="57" xfId="0" applyNumberFormat="1" applyFont="1" applyFill="1" applyBorder="1"/>
    <xf numFmtId="2" fontId="1" fillId="84" borderId="3" xfId="0" applyNumberFormat="1" applyFont="1" applyFill="1" applyBorder="1"/>
    <xf numFmtId="0" fontId="1" fillId="84" borderId="70" xfId="0" applyFont="1" applyFill="1" applyBorder="1"/>
    <xf numFmtId="2" fontId="1" fillId="84" borderId="59" xfId="0" applyNumberFormat="1" applyFont="1" applyFill="1" applyBorder="1"/>
    <xf numFmtId="0" fontId="53" fillId="4" borderId="23" xfId="188" applyFont="1" applyFill="1" applyBorder="1" applyAlignment="1">
      <alignment vertical="center"/>
    </xf>
    <xf numFmtId="0" fontId="18" fillId="26" borderId="1" xfId="0" applyFont="1" applyFill="1" applyBorder="1" applyAlignment="1">
      <alignment horizontal="left" vertical="top" wrapText="1"/>
    </xf>
    <xf numFmtId="43" fontId="18" fillId="26" borderId="1" xfId="2" applyFont="1" applyFill="1" applyBorder="1" applyAlignment="1">
      <alignment horizontal="right" vertical="top" wrapText="1"/>
    </xf>
    <xf numFmtId="0" fontId="18" fillId="26" borderId="1" xfId="0" applyFont="1" applyFill="1" applyBorder="1" applyAlignment="1">
      <alignment horizontal="center" vertical="top" wrapText="1"/>
    </xf>
    <xf numFmtId="0" fontId="18" fillId="26" borderId="1" xfId="0" applyFont="1" applyFill="1" applyBorder="1" applyAlignment="1">
      <alignment horizontal="left" vertical="top"/>
    </xf>
    <xf numFmtId="0" fontId="103" fillId="4" borderId="39" xfId="0" applyFont="1" applyFill="1" applyBorder="1" applyAlignment="1">
      <alignment horizontal="left" vertical="top" wrapText="1"/>
    </xf>
    <xf numFmtId="0" fontId="102" fillId="4" borderId="39" xfId="0" applyFont="1" applyFill="1" applyBorder="1" applyAlignment="1">
      <alignment horizontal="left" vertical="top"/>
    </xf>
    <xf numFmtId="43" fontId="5" fillId="0" borderId="1" xfId="2" applyFont="1" applyBorder="1" applyAlignment="1"/>
    <xf numFmtId="43" fontId="5" fillId="5" borderId="1" xfId="2" applyFont="1" applyFill="1" applyBorder="1" applyAlignment="1"/>
    <xf numFmtId="43" fontId="5" fillId="0" borderId="1" xfId="2" applyFont="1" applyFill="1" applyBorder="1" applyAlignment="1"/>
    <xf numFmtId="0" fontId="0" fillId="5" borderId="5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02" fillId="85" borderId="1" xfId="0" applyFont="1" applyFill="1" applyBorder="1" applyAlignment="1">
      <alignment horizontal="left" vertical="top"/>
    </xf>
    <xf numFmtId="0" fontId="103" fillId="85" borderId="1" xfId="0" applyFont="1" applyFill="1" applyBorder="1" applyAlignment="1">
      <alignment horizontal="left" vertical="top" wrapText="1"/>
    </xf>
    <xf numFmtId="0" fontId="103" fillId="4" borderId="39" xfId="0" applyFont="1" applyFill="1" applyBorder="1" applyAlignment="1">
      <alignment horizontal="center" vertical="top" wrapText="1"/>
    </xf>
    <xf numFmtId="43" fontId="103" fillId="4" borderId="39" xfId="2" applyFont="1" applyFill="1" applyBorder="1" applyAlignment="1">
      <alignment horizontal="right" vertical="top" wrapText="1"/>
    </xf>
    <xf numFmtId="0" fontId="102" fillId="86" borderId="2" xfId="0" applyFont="1" applyFill="1" applyBorder="1" applyAlignment="1">
      <alignment horizontal="left" vertical="top"/>
    </xf>
    <xf numFmtId="0" fontId="103" fillId="86" borderId="2" xfId="0" applyFont="1" applyFill="1" applyBorder="1" applyAlignment="1">
      <alignment horizontal="left" vertical="top" wrapText="1"/>
    </xf>
    <xf numFmtId="0" fontId="103" fillId="86" borderId="2" xfId="0" applyFont="1" applyFill="1" applyBorder="1" applyAlignment="1">
      <alignment horizontal="center" vertical="top" wrapText="1"/>
    </xf>
    <xf numFmtId="43" fontId="103" fillId="86" borderId="2" xfId="2" applyFont="1" applyFill="1" applyBorder="1" applyAlignment="1">
      <alignment horizontal="right" vertical="top" wrapText="1"/>
    </xf>
    <xf numFmtId="0" fontId="102" fillId="4" borderId="1" xfId="0" applyFont="1" applyFill="1" applyBorder="1" applyAlignment="1">
      <alignment horizontal="left" vertical="top"/>
    </xf>
    <xf numFmtId="0" fontId="103" fillId="4" borderId="1" xfId="0" applyFont="1" applyFill="1" applyBorder="1" applyAlignment="1">
      <alignment horizontal="left" vertical="top" wrapText="1"/>
    </xf>
    <xf numFmtId="0" fontId="103" fillId="4" borderId="1" xfId="0" applyFont="1" applyFill="1" applyBorder="1" applyAlignment="1">
      <alignment horizontal="center" vertical="top" wrapText="1"/>
    </xf>
    <xf numFmtId="43" fontId="103" fillId="4" borderId="1" xfId="2" applyFont="1" applyFill="1" applyBorder="1" applyAlignment="1">
      <alignment horizontal="right" vertical="top" wrapText="1"/>
    </xf>
    <xf numFmtId="43" fontId="18" fillId="0" borderId="1" xfId="2" applyFont="1" applyBorder="1" applyAlignment="1"/>
    <xf numFmtId="0" fontId="0" fillId="5" borderId="5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0" borderId="2" xfId="1" applyFont="1" applyBorder="1"/>
    <xf numFmtId="0" fontId="5" fillId="0" borderId="2" xfId="1" applyFont="1" applyBorder="1" applyAlignment="1">
      <alignment wrapText="1"/>
    </xf>
    <xf numFmtId="43" fontId="5" fillId="0" borderId="2" xfId="2" applyFont="1" applyBorder="1"/>
    <xf numFmtId="43" fontId="103" fillId="4" borderId="72" xfId="2" applyFont="1" applyFill="1" applyBorder="1" applyAlignment="1">
      <alignment horizontal="right" vertical="top" wrapText="1"/>
    </xf>
    <xf numFmtId="0" fontId="103" fillId="5" borderId="39" xfId="0" applyFont="1" applyFill="1" applyBorder="1" applyAlignment="1">
      <alignment horizontal="left" vertical="top" wrapText="1"/>
    </xf>
    <xf numFmtId="0" fontId="102" fillId="5" borderId="39" xfId="0" applyFont="1" applyFill="1" applyBorder="1" applyAlignment="1">
      <alignment horizontal="left" vertical="top"/>
    </xf>
    <xf numFmtId="0" fontId="103" fillId="5" borderId="39" xfId="0" applyFont="1" applyFill="1" applyBorder="1" applyAlignment="1">
      <alignment horizontal="center" vertical="top" wrapText="1"/>
    </xf>
    <xf numFmtId="43" fontId="103" fillId="5" borderId="39" xfId="2" applyFont="1" applyFill="1" applyBorder="1" applyAlignment="1">
      <alignment horizontal="right" vertical="top" wrapText="1"/>
    </xf>
    <xf numFmtId="0" fontId="18" fillId="26" borderId="4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4" fillId="2" borderId="1" xfId="1" applyFont="1" applyFill="1" applyBorder="1" applyAlignment="1">
      <alignment horizontal="left" vertical="top" wrapText="1"/>
    </xf>
    <xf numFmtId="0" fontId="104" fillId="2" borderId="1" xfId="1" applyFont="1" applyFill="1" applyBorder="1" applyAlignment="1">
      <alignment horizontal="left" vertical="top"/>
    </xf>
    <xf numFmtId="0" fontId="105" fillId="2" borderId="3" xfId="1" applyFont="1" applyFill="1" applyBorder="1" applyAlignment="1">
      <alignment horizontal="left" vertical="top" wrapText="1"/>
    </xf>
    <xf numFmtId="0" fontId="105" fillId="2" borderId="52" xfId="1" applyFont="1" applyFill="1" applyBorder="1" applyAlignment="1">
      <alignment horizontal="left" vertical="top" wrapText="1"/>
    </xf>
    <xf numFmtId="43" fontId="105" fillId="2" borderId="52" xfId="2" applyFont="1" applyFill="1" applyBorder="1" applyAlignment="1">
      <alignment horizontal="left" vertical="top" wrapText="1"/>
    </xf>
    <xf numFmtId="43" fontId="0" fillId="2" borderId="4" xfId="2" applyFont="1" applyFill="1" applyBorder="1"/>
    <xf numFmtId="0" fontId="5" fillId="26" borderId="1" xfId="1" applyFont="1" applyFill="1" applyBorder="1" applyAlignment="1">
      <alignment horizontal="left" vertical="top" wrapText="1"/>
    </xf>
    <xf numFmtId="0" fontId="105" fillId="26" borderId="1" xfId="1" applyFont="1" applyFill="1" applyBorder="1" applyAlignment="1">
      <alignment horizontal="left" vertical="top" wrapText="1"/>
    </xf>
    <xf numFmtId="43" fontId="5" fillId="26" borderId="1" xfId="2" applyFont="1" applyFill="1" applyBorder="1" applyAlignment="1">
      <alignment horizontal="center" vertical="top" wrapText="1"/>
    </xf>
    <xf numFmtId="43" fontId="5" fillId="26" borderId="1" xfId="2" applyFont="1" applyFill="1" applyBorder="1" applyAlignment="1">
      <alignment horizontal="right" vertical="top" wrapText="1"/>
    </xf>
    <xf numFmtId="0" fontId="18" fillId="26" borderId="2" xfId="0" applyFont="1" applyFill="1" applyBorder="1" applyAlignment="1">
      <alignment horizontal="left" vertical="top" wrapText="1"/>
    </xf>
    <xf numFmtId="0" fontId="18" fillId="26" borderId="2" xfId="0" applyFont="1" applyFill="1" applyBorder="1" applyAlignment="1">
      <alignment horizontal="left" vertical="top"/>
    </xf>
    <xf numFmtId="0" fontId="18" fillId="26" borderId="2" xfId="0" applyFont="1" applyFill="1" applyBorder="1" applyAlignment="1">
      <alignment horizontal="center" vertical="top" wrapText="1"/>
    </xf>
    <xf numFmtId="43" fontId="18" fillId="26" borderId="2" xfId="2" applyFont="1" applyFill="1" applyBorder="1" applyAlignment="1">
      <alignment horizontal="right" vertical="top" wrapText="1"/>
    </xf>
    <xf numFmtId="0" fontId="102" fillId="86" borderId="1" xfId="0" applyFont="1" applyFill="1" applyBorder="1" applyAlignment="1">
      <alignment horizontal="left" vertical="top"/>
    </xf>
    <xf numFmtId="0" fontId="103" fillId="86" borderId="1" xfId="0" applyFont="1" applyFill="1" applyBorder="1" applyAlignment="1">
      <alignment horizontal="left" vertical="top" wrapText="1"/>
    </xf>
    <xf numFmtId="0" fontId="103" fillId="86" borderId="1" xfId="0" applyFont="1" applyFill="1" applyBorder="1" applyAlignment="1">
      <alignment horizontal="center" vertical="top" wrapText="1"/>
    </xf>
    <xf numFmtId="43" fontId="103" fillId="86" borderId="1" xfId="2" applyFont="1" applyFill="1" applyBorder="1" applyAlignment="1">
      <alignment horizontal="right" vertical="top" wrapText="1"/>
    </xf>
    <xf numFmtId="0" fontId="18" fillId="5" borderId="4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top"/>
    </xf>
    <xf numFmtId="0" fontId="1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center" vertical="top" wrapText="1"/>
    </xf>
    <xf numFmtId="43" fontId="18" fillId="5" borderId="1" xfId="2" applyFont="1" applyFill="1" applyBorder="1" applyAlignment="1">
      <alignment horizontal="right" vertical="top" wrapText="1"/>
    </xf>
    <xf numFmtId="0" fontId="0" fillId="5" borderId="0" xfId="0" applyFill="1"/>
    <xf numFmtId="43" fontId="18" fillId="5" borderId="1" xfId="2" applyFon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0" fillId="5" borderId="1" xfId="0" applyFill="1" applyBorder="1" applyAlignment="1">
      <alignment horizontal="center"/>
    </xf>
    <xf numFmtId="0" fontId="107" fillId="26" borderId="1" xfId="0" applyFont="1" applyFill="1" applyBorder="1" applyAlignment="1">
      <alignment horizontal="left" vertical="top" wrapText="1"/>
    </xf>
    <xf numFmtId="43" fontId="107" fillId="26" borderId="1" xfId="2" applyFont="1" applyFill="1" applyBorder="1" applyAlignment="1">
      <alignment horizontal="right" vertical="top" wrapText="1"/>
    </xf>
    <xf numFmtId="0" fontId="107" fillId="26" borderId="1" xfId="0" applyFont="1" applyFill="1" applyBorder="1" applyAlignment="1">
      <alignment horizontal="left" vertical="top"/>
    </xf>
    <xf numFmtId="0" fontId="107" fillId="26" borderId="1" xfId="0" applyFont="1" applyFill="1" applyBorder="1" applyAlignment="1">
      <alignment horizontal="center" vertical="top" wrapText="1"/>
    </xf>
    <xf numFmtId="43" fontId="107" fillId="0" borderId="1" xfId="2" applyFont="1" applyBorder="1"/>
    <xf numFmtId="43" fontId="107" fillId="5" borderId="1" xfId="2" applyFont="1" applyFill="1" applyBorder="1" applyAlignment="1"/>
    <xf numFmtId="2" fontId="106" fillId="0" borderId="57" xfId="0" applyNumberFormat="1" applyFont="1" applyBorder="1"/>
    <xf numFmtId="0" fontId="1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98" fillId="81" borderId="26" xfId="3" applyNumberFormat="1" applyFont="1" applyFill="1" applyBorder="1" applyAlignment="1" applyProtection="1">
      <alignment horizontal="center" vertical="center" wrapText="1"/>
    </xf>
    <xf numFmtId="0" fontId="98" fillId="81" borderId="27" xfId="3" applyNumberFormat="1" applyFont="1" applyFill="1" applyBorder="1" applyAlignment="1" applyProtection="1">
      <alignment horizontal="center" vertical="center" wrapText="1"/>
    </xf>
    <xf numFmtId="0" fontId="98" fillId="81" borderId="42" xfId="3" applyNumberFormat="1" applyFont="1" applyFill="1" applyBorder="1" applyAlignment="1" applyProtection="1">
      <alignment horizontal="center" vertical="center" wrapText="1"/>
    </xf>
    <xf numFmtId="0" fontId="99" fillId="81" borderId="29" xfId="3" applyFont="1" applyFill="1" applyBorder="1" applyAlignment="1">
      <alignment horizontal="center"/>
    </xf>
    <xf numFmtId="0" fontId="99" fillId="81" borderId="0" xfId="3" applyFont="1" applyFill="1" applyBorder="1" applyAlignment="1">
      <alignment horizontal="center"/>
    </xf>
    <xf numFmtId="0" fontId="99" fillId="81" borderId="41" xfId="3" applyFont="1" applyFill="1" applyBorder="1" applyAlignment="1">
      <alignment horizontal="center"/>
    </xf>
    <xf numFmtId="0" fontId="100" fillId="81" borderId="29" xfId="3" applyFont="1" applyFill="1" applyBorder="1" applyAlignment="1">
      <alignment horizontal="center" vertical="center"/>
    </xf>
    <xf numFmtId="0" fontId="100" fillId="81" borderId="0" xfId="3" applyFont="1" applyFill="1" applyBorder="1" applyAlignment="1">
      <alignment horizontal="center" vertical="center"/>
    </xf>
    <xf numFmtId="0" fontId="100" fillId="81" borderId="41" xfId="3" applyFont="1" applyFill="1" applyBorder="1" applyAlignment="1">
      <alignment horizontal="center" vertical="center"/>
    </xf>
    <xf numFmtId="0" fontId="54" fillId="5" borderId="29" xfId="188" applyFont="1" applyFill="1" applyBorder="1" applyAlignment="1">
      <alignment horizontal="center"/>
    </xf>
    <xf numFmtId="0" fontId="54" fillId="5" borderId="0" xfId="188" applyFont="1" applyFill="1" applyBorder="1" applyAlignment="1">
      <alignment horizontal="center"/>
    </xf>
    <xf numFmtId="0" fontId="54" fillId="5" borderId="41" xfId="188" applyFont="1" applyFill="1" applyBorder="1" applyAlignment="1">
      <alignment horizontal="center"/>
    </xf>
    <xf numFmtId="0" fontId="97" fillId="0" borderId="29" xfId="188" applyFont="1" applyFill="1" applyBorder="1" applyAlignment="1">
      <alignment horizontal="center" vertical="center" wrapText="1"/>
    </xf>
    <xf numFmtId="0" fontId="97" fillId="0" borderId="0" xfId="188" applyFont="1" applyFill="1" applyBorder="1" applyAlignment="1">
      <alignment horizontal="center" vertical="center" wrapText="1"/>
    </xf>
    <xf numFmtId="0" fontId="97" fillId="0" borderId="41" xfId="188" applyFont="1" applyFill="1" applyBorder="1" applyAlignment="1">
      <alignment horizontal="center" vertical="center" wrapText="1"/>
    </xf>
    <xf numFmtId="0" fontId="53" fillId="4" borderId="23" xfId="188" applyFont="1" applyFill="1" applyBorder="1" applyAlignment="1">
      <alignment horizontal="center" vertical="center" wrapText="1"/>
    </xf>
    <xf numFmtId="0" fontId="53" fillId="4" borderId="25" xfId="188" applyFont="1" applyFill="1" applyBorder="1" applyAlignment="1">
      <alignment horizontal="center" vertical="center" wrapText="1"/>
    </xf>
    <xf numFmtId="49" fontId="53" fillId="4" borderId="23" xfId="493" quotePrefix="1" applyNumberFormat="1" applyFont="1" applyFill="1" applyBorder="1" applyAlignment="1">
      <alignment horizontal="center" vertical="center"/>
    </xf>
    <xf numFmtId="49" fontId="53" fillId="4" borderId="24" xfId="493" quotePrefix="1" applyNumberFormat="1" applyFont="1" applyFill="1" applyBorder="1" applyAlignment="1">
      <alignment horizontal="center" vertical="center"/>
    </xf>
    <xf numFmtId="49" fontId="53" fillId="4" borderId="25" xfId="493" quotePrefix="1" applyNumberFormat="1" applyFont="1" applyFill="1" applyBorder="1" applyAlignment="1">
      <alignment horizontal="center" vertical="center"/>
    </xf>
    <xf numFmtId="0" fontId="53" fillId="4" borderId="23" xfId="188" applyFont="1" applyFill="1" applyBorder="1" applyAlignment="1">
      <alignment horizontal="center" vertical="center"/>
    </xf>
    <xf numFmtId="0" fontId="53" fillId="4" borderId="25" xfId="188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left"/>
    </xf>
    <xf numFmtId="0" fontId="8" fillId="4" borderId="71" xfId="0" applyFont="1" applyFill="1" applyBorder="1" applyAlignment="1">
      <alignment horizontal="left"/>
    </xf>
    <xf numFmtId="0" fontId="8" fillId="4" borderId="63" xfId="0" applyFont="1" applyFill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" xfId="0" applyBorder="1" applyAlignment="1">
      <alignment horizontal="center"/>
    </xf>
    <xf numFmtId="3" fontId="9" fillId="0" borderId="30" xfId="3292" applyNumberFormat="1" applyFill="1" applyBorder="1" applyAlignment="1">
      <alignment horizontal="center" vertical="center"/>
    </xf>
    <xf numFmtId="0" fontId="9" fillId="0" borderId="30" xfId="3292" applyBorder="1" applyAlignment="1">
      <alignment horizontal="center" vertical="center"/>
    </xf>
    <xf numFmtId="3" fontId="9" fillId="0" borderId="30" xfId="3292" applyNumberFormat="1" applyBorder="1" applyAlignment="1">
      <alignment horizontal="center" vertical="center"/>
    </xf>
    <xf numFmtId="0" fontId="0" fillId="0" borderId="30" xfId="3292" applyFont="1" applyBorder="1" applyAlignment="1">
      <alignment horizontal="left" vertical="center"/>
    </xf>
    <xf numFmtId="0" fontId="9" fillId="0" borderId="30" xfId="3292" applyBorder="1" applyAlignment="1">
      <alignment horizontal="left" vertical="center"/>
    </xf>
    <xf numFmtId="4" fontId="9" fillId="84" borderId="30" xfId="3292" applyNumberFormat="1" applyFill="1" applyBorder="1" applyAlignment="1">
      <alignment horizontal="right" vertical="center"/>
    </xf>
    <xf numFmtId="0" fontId="9" fillId="84" borderId="30" xfId="3292" applyFill="1" applyBorder="1" applyAlignment="1">
      <alignment horizontal="right" vertical="center"/>
    </xf>
    <xf numFmtId="0" fontId="1" fillId="4" borderId="44" xfId="0" applyFont="1" applyFill="1" applyBorder="1" applyAlignment="1">
      <alignment horizontal="right" vertical="center" wrapText="1"/>
    </xf>
    <xf numFmtId="0" fontId="1" fillId="4" borderId="48" xfId="0" applyFont="1" applyFill="1" applyBorder="1" applyAlignment="1">
      <alignment horizontal="right" vertical="center" wrapText="1"/>
    </xf>
    <xf numFmtId="4" fontId="1" fillId="4" borderId="46" xfId="0" applyNumberFormat="1" applyFont="1" applyFill="1" applyBorder="1" applyAlignment="1">
      <alignment horizontal="center" vertical="center"/>
    </xf>
    <xf numFmtId="4" fontId="1" fillId="4" borderId="50" xfId="0" applyNumberFormat="1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98" fillId="81" borderId="29" xfId="0" applyNumberFormat="1" applyFont="1" applyFill="1" applyBorder="1" applyAlignment="1" applyProtection="1">
      <alignment horizontal="center" vertical="center" wrapText="1"/>
    </xf>
    <xf numFmtId="0" fontId="98" fillId="81" borderId="0" xfId="0" applyNumberFormat="1" applyFont="1" applyFill="1" applyBorder="1" applyAlignment="1" applyProtection="1">
      <alignment horizontal="center" vertical="center" wrapText="1"/>
    </xf>
    <xf numFmtId="0" fontId="99" fillId="81" borderId="29" xfId="0" applyFont="1" applyFill="1" applyBorder="1" applyAlignment="1">
      <alignment horizontal="center"/>
    </xf>
    <xf numFmtId="0" fontId="99" fillId="81" borderId="0" xfId="0" applyFont="1" applyFill="1" applyBorder="1" applyAlignment="1">
      <alignment horizontal="center"/>
    </xf>
    <xf numFmtId="0" fontId="100" fillId="81" borderId="29" xfId="0" applyFont="1" applyFill="1" applyBorder="1" applyAlignment="1">
      <alignment horizontal="center" vertical="center"/>
    </xf>
    <xf numFmtId="0" fontId="100" fillId="81" borderId="0" xfId="0" applyFont="1" applyFill="1" applyBorder="1" applyAlignment="1">
      <alignment horizontal="center" vertical="center"/>
    </xf>
    <xf numFmtId="0" fontId="97" fillId="0" borderId="53" xfId="188" applyFont="1" applyFill="1" applyBorder="1" applyAlignment="1">
      <alignment horizontal="center" vertical="center" wrapText="1"/>
    </xf>
    <xf numFmtId="0" fontId="97" fillId="0" borderId="48" xfId="188" applyFont="1" applyFill="1" applyBorder="1" applyAlignment="1">
      <alignment horizontal="center" vertical="center" wrapText="1"/>
    </xf>
    <xf numFmtId="0" fontId="1" fillId="83" borderId="44" xfId="3292" applyFont="1" applyFill="1" applyBorder="1" applyAlignment="1">
      <alignment horizontal="left" vertical="center"/>
    </xf>
    <xf numFmtId="0" fontId="1" fillId="83" borderId="45" xfId="3292" applyFont="1" applyFill="1" applyBorder="1" applyAlignment="1">
      <alignment horizontal="left" vertical="center"/>
    </xf>
    <xf numFmtId="0" fontId="1" fillId="83" borderId="48" xfId="3292" applyFont="1" applyFill="1" applyBorder="1" applyAlignment="1">
      <alignment horizontal="left" vertical="center"/>
    </xf>
    <xf numFmtId="0" fontId="1" fillId="83" borderId="49" xfId="3292" applyFont="1" applyFill="1" applyBorder="1" applyAlignment="1">
      <alignment horizontal="left" vertical="center"/>
    </xf>
    <xf numFmtId="0" fontId="9" fillId="83" borderId="46" xfId="3292" applyFill="1" applyBorder="1" applyAlignment="1">
      <alignment horizontal="center" vertical="center"/>
    </xf>
    <xf numFmtId="0" fontId="9" fillId="83" borderId="50" xfId="3292" applyFill="1" applyBorder="1" applyAlignment="1">
      <alignment horizontal="center" vertical="center"/>
    </xf>
    <xf numFmtId="3" fontId="9" fillId="83" borderId="46" xfId="3292" applyNumberFormat="1" applyFill="1" applyBorder="1" applyAlignment="1">
      <alignment horizontal="center" vertical="center"/>
    </xf>
    <xf numFmtId="3" fontId="9" fillId="83" borderId="47" xfId="3292" applyNumberFormat="1" applyFill="1" applyBorder="1" applyAlignment="1">
      <alignment horizontal="right" vertical="center"/>
    </xf>
    <xf numFmtId="0" fontId="9" fillId="83" borderId="50" xfId="3292" applyFill="1" applyBorder="1" applyAlignment="1">
      <alignment horizontal="right" vertical="center"/>
    </xf>
    <xf numFmtId="0" fontId="1" fillId="0" borderId="31" xfId="3292" applyFont="1" applyBorder="1" applyAlignment="1">
      <alignment horizontal="center"/>
    </xf>
    <xf numFmtId="0" fontId="1" fillId="0" borderId="28" xfId="3292" applyFont="1" applyBorder="1" applyAlignment="1">
      <alignment horizontal="center"/>
    </xf>
    <xf numFmtId="0" fontId="54" fillId="0" borderId="29" xfId="3292" applyFont="1" applyBorder="1" applyAlignment="1">
      <alignment horizontal="center" vertical="center"/>
    </xf>
    <xf numFmtId="0" fontId="54" fillId="0" borderId="0" xfId="3292" applyFont="1" applyBorder="1" applyAlignment="1">
      <alignment horizontal="center" vertical="center"/>
    </xf>
  </cellXfs>
  <cellStyles count="6215">
    <cellStyle name="0,0_x000a__x000a_NA_x000a__x000a_" xfId="1410"/>
    <cellStyle name="0,0_x000a__x000a_NA_x000a__x000a_ 2" xfId="1411"/>
    <cellStyle name="0,0_x000a__x000a_NA_x000a__x000a_ 2 2" xfId="1412"/>
    <cellStyle name="0,0_x000d__x000a_NA_x000d__x000a_" xfId="499"/>
    <cellStyle name="0,0_x000d__x000a_NA_x000d__x000a_ 2" xfId="500"/>
    <cellStyle name="0,0_x000d__x000a_NA_x000d__x000a__12A +Q + VT" xfId="1413"/>
    <cellStyle name="20% - Accent1" xfId="4"/>
    <cellStyle name="20% - Accent1 2" xfId="5"/>
    <cellStyle name="20% - Accent1 2 2" xfId="6"/>
    <cellStyle name="20% - Accent1 3" xfId="7"/>
    <cellStyle name="20% - Accent2" xfId="8"/>
    <cellStyle name="20% - Accent2 2" xfId="9"/>
    <cellStyle name="20% - Accent2 2 2" xfId="10"/>
    <cellStyle name="20% - Accent2 3" xfId="11"/>
    <cellStyle name="20% - Accent3" xfId="12"/>
    <cellStyle name="20% - Accent3 2" xfId="13"/>
    <cellStyle name="20% - Accent3 2 2" xfId="14"/>
    <cellStyle name="20% - Accent3 3" xfId="15"/>
    <cellStyle name="20% - Accent4" xfId="16"/>
    <cellStyle name="20% - Accent4 2" xfId="17"/>
    <cellStyle name="20% - Accent4 2 2" xfId="18"/>
    <cellStyle name="20% - Accent4 3" xfId="19"/>
    <cellStyle name="20% - Accent5" xfId="20"/>
    <cellStyle name="20% - Accent5 2" xfId="21"/>
    <cellStyle name="20% - Accent5 2 2" xfId="22"/>
    <cellStyle name="20% - Accent5 3" xfId="23"/>
    <cellStyle name="20% - Accent6" xfId="24"/>
    <cellStyle name="20% - Accent6 2" xfId="25"/>
    <cellStyle name="20% - Accent6 2 2" xfId="26"/>
    <cellStyle name="20% - Accent6 3" xfId="27"/>
    <cellStyle name="20% - Ênfase1 10" xfId="501"/>
    <cellStyle name="20% - Ênfase1 10 2" xfId="1415"/>
    <cellStyle name="20% - Ênfase1 10 2 2" xfId="4266"/>
    <cellStyle name="20% - Ênfase1 10 3" xfId="1414"/>
    <cellStyle name="20% - Ênfase1 10 3 2" xfId="4265"/>
    <cellStyle name="20% - Ênfase1 10 4" xfId="3482"/>
    <cellStyle name="20% - Ênfase1 100" xfId="1416"/>
    <cellStyle name="20% - Ênfase1 2" xfId="28"/>
    <cellStyle name="20% - Ênfase1 2 2" xfId="29"/>
    <cellStyle name="20% - Ênfase1 2 2 2" xfId="30"/>
    <cellStyle name="20% - Ênfase1 2 2 2 2" xfId="1420"/>
    <cellStyle name="20% - Ênfase1 2 2 2 2 2" xfId="4270"/>
    <cellStyle name="20% - Ênfase1 2 2 2 3" xfId="1419"/>
    <cellStyle name="20% - Ênfase1 2 2 2 3 2" xfId="4269"/>
    <cellStyle name="20% - Ênfase1 2 2 2 4" xfId="504"/>
    <cellStyle name="20% - Ênfase1 2 2 2 4 2" xfId="3485"/>
    <cellStyle name="20% - Ênfase1 2 2 3" xfId="505"/>
    <cellStyle name="20% - Ênfase1 2 2 3 2" xfId="1422"/>
    <cellStyle name="20% - Ênfase1 2 2 3 2 2" xfId="4272"/>
    <cellStyle name="20% - Ênfase1 2 2 3 3" xfId="1421"/>
    <cellStyle name="20% - Ênfase1 2 2 3 3 2" xfId="4271"/>
    <cellStyle name="20% - Ênfase1 2 2 3 4" xfId="3486"/>
    <cellStyle name="20% - Ênfase1 2 2 4" xfId="506"/>
    <cellStyle name="20% - Ênfase1 2 2 4 2" xfId="1424"/>
    <cellStyle name="20% - Ênfase1 2 2 4 2 2" xfId="4274"/>
    <cellStyle name="20% - Ênfase1 2 2 4 3" xfId="1423"/>
    <cellStyle name="20% - Ênfase1 2 2 4 3 2" xfId="4273"/>
    <cellStyle name="20% - Ênfase1 2 2 4 4" xfId="3487"/>
    <cellStyle name="20% - Ênfase1 2 2 5" xfId="1425"/>
    <cellStyle name="20% - Ênfase1 2 2 5 2" xfId="4275"/>
    <cellStyle name="20% - Ênfase1 2 2 6" xfId="1418"/>
    <cellStyle name="20% - Ênfase1 2 2 6 2" xfId="4268"/>
    <cellStyle name="20% - Ênfase1 2 2 7" xfId="503"/>
    <cellStyle name="20% - Ênfase1 2 2 7 2" xfId="3484"/>
    <cellStyle name="20% - Ênfase1 2 2 8" xfId="3293"/>
    <cellStyle name="20% - Ênfase1 2 3" xfId="507"/>
    <cellStyle name="20% - Ênfase1 2 3 2" xfId="1427"/>
    <cellStyle name="20% - Ênfase1 2 3 2 2" xfId="4277"/>
    <cellStyle name="20% - Ênfase1 2 3 3" xfId="1426"/>
    <cellStyle name="20% - Ênfase1 2 3 3 2" xfId="4276"/>
    <cellStyle name="20% - Ênfase1 2 3 4" xfId="3488"/>
    <cellStyle name="20% - Ênfase1 2 4" xfId="508"/>
    <cellStyle name="20% - Ênfase1 2 4 2" xfId="1429"/>
    <cellStyle name="20% - Ênfase1 2 4 2 2" xfId="4279"/>
    <cellStyle name="20% - Ênfase1 2 4 3" xfId="1428"/>
    <cellStyle name="20% - Ênfase1 2 4 3 2" xfId="4278"/>
    <cellStyle name="20% - Ênfase1 2 4 4" xfId="3489"/>
    <cellStyle name="20% - Ênfase1 2 5" xfId="509"/>
    <cellStyle name="20% - Ênfase1 2 5 2" xfId="1431"/>
    <cellStyle name="20% - Ênfase1 2 5 2 2" xfId="4281"/>
    <cellStyle name="20% - Ênfase1 2 5 3" xfId="1430"/>
    <cellStyle name="20% - Ênfase1 2 5 3 2" xfId="4280"/>
    <cellStyle name="20% - Ênfase1 2 5 4" xfId="3490"/>
    <cellStyle name="20% - Ênfase1 2 6" xfId="1432"/>
    <cellStyle name="20% - Ênfase1 2 6 2" xfId="4282"/>
    <cellStyle name="20% - Ênfase1 2 7" xfId="1417"/>
    <cellStyle name="20% - Ênfase1 2 7 2" xfId="4267"/>
    <cellStyle name="20% - Ênfase1 2 8" xfId="502"/>
    <cellStyle name="20% - Ênfase1 2 8 2" xfId="3483"/>
    <cellStyle name="20% - Ênfase1 3" xfId="510"/>
    <cellStyle name="20% - Ênfase1 3 2" xfId="511"/>
    <cellStyle name="20% - Ênfase1 3 2 2" xfId="512"/>
    <cellStyle name="20% - Ênfase1 3 2 2 2" xfId="1436"/>
    <cellStyle name="20% - Ênfase1 3 2 2 2 2" xfId="4286"/>
    <cellStyle name="20% - Ênfase1 3 2 2 3" xfId="1435"/>
    <cellStyle name="20% - Ênfase1 3 2 2 3 2" xfId="4285"/>
    <cellStyle name="20% - Ênfase1 3 2 2 4" xfId="3493"/>
    <cellStyle name="20% - Ênfase1 3 2 3" xfId="513"/>
    <cellStyle name="20% - Ênfase1 3 2 3 2" xfId="1438"/>
    <cellStyle name="20% - Ênfase1 3 2 3 2 2" xfId="4288"/>
    <cellStyle name="20% - Ênfase1 3 2 3 3" xfId="1437"/>
    <cellStyle name="20% - Ênfase1 3 2 3 3 2" xfId="4287"/>
    <cellStyle name="20% - Ênfase1 3 2 3 4" xfId="3494"/>
    <cellStyle name="20% - Ênfase1 3 2 4" xfId="514"/>
    <cellStyle name="20% - Ênfase1 3 2 4 2" xfId="1440"/>
    <cellStyle name="20% - Ênfase1 3 2 4 2 2" xfId="4290"/>
    <cellStyle name="20% - Ênfase1 3 2 4 3" xfId="1439"/>
    <cellStyle name="20% - Ênfase1 3 2 4 3 2" xfId="4289"/>
    <cellStyle name="20% - Ênfase1 3 2 4 4" xfId="3495"/>
    <cellStyle name="20% - Ênfase1 3 2 5" xfId="1441"/>
    <cellStyle name="20% - Ênfase1 3 2 5 2" xfId="4291"/>
    <cellStyle name="20% - Ênfase1 3 2 6" xfId="1434"/>
    <cellStyle name="20% - Ênfase1 3 2 6 2" xfId="4284"/>
    <cellStyle name="20% - Ênfase1 3 2 7" xfId="3492"/>
    <cellStyle name="20% - Ênfase1 3 3" xfId="515"/>
    <cellStyle name="20% - Ênfase1 3 3 2" xfId="1443"/>
    <cellStyle name="20% - Ênfase1 3 3 2 2" xfId="4293"/>
    <cellStyle name="20% - Ênfase1 3 3 3" xfId="1442"/>
    <cellStyle name="20% - Ênfase1 3 3 3 2" xfId="4292"/>
    <cellStyle name="20% - Ênfase1 3 3 4" xfId="3496"/>
    <cellStyle name="20% - Ênfase1 3 4" xfId="516"/>
    <cellStyle name="20% - Ênfase1 3 4 2" xfId="1445"/>
    <cellStyle name="20% - Ênfase1 3 4 2 2" xfId="4295"/>
    <cellStyle name="20% - Ênfase1 3 4 3" xfId="1444"/>
    <cellStyle name="20% - Ênfase1 3 4 3 2" xfId="4294"/>
    <cellStyle name="20% - Ênfase1 3 4 4" xfId="3497"/>
    <cellStyle name="20% - Ênfase1 3 5" xfId="517"/>
    <cellStyle name="20% - Ênfase1 3 5 2" xfId="1447"/>
    <cellStyle name="20% - Ênfase1 3 5 2 2" xfId="4297"/>
    <cellStyle name="20% - Ênfase1 3 5 3" xfId="1446"/>
    <cellStyle name="20% - Ênfase1 3 5 3 2" xfId="4296"/>
    <cellStyle name="20% - Ênfase1 3 5 4" xfId="3498"/>
    <cellStyle name="20% - Ênfase1 3 6" xfId="1448"/>
    <cellStyle name="20% - Ênfase1 3 6 2" xfId="4298"/>
    <cellStyle name="20% - Ênfase1 3 7" xfId="1433"/>
    <cellStyle name="20% - Ênfase1 3 7 2" xfId="4283"/>
    <cellStyle name="20% - Ênfase1 3 8" xfId="3491"/>
    <cellStyle name="20% - Ênfase1 4" xfId="518"/>
    <cellStyle name="20% - Ênfase1 4 2" xfId="519"/>
    <cellStyle name="20% - Ênfase1 4 2 2" xfId="520"/>
    <cellStyle name="20% - Ênfase1 4 2 2 2" xfId="1452"/>
    <cellStyle name="20% - Ênfase1 4 2 2 2 2" xfId="4302"/>
    <cellStyle name="20% - Ênfase1 4 2 2 3" xfId="1451"/>
    <cellStyle name="20% - Ênfase1 4 2 2 3 2" xfId="4301"/>
    <cellStyle name="20% - Ênfase1 4 2 2 4" xfId="3501"/>
    <cellStyle name="20% - Ênfase1 4 2 3" xfId="521"/>
    <cellStyle name="20% - Ênfase1 4 2 3 2" xfId="1454"/>
    <cellStyle name="20% - Ênfase1 4 2 3 2 2" xfId="4304"/>
    <cellStyle name="20% - Ênfase1 4 2 3 3" xfId="1453"/>
    <cellStyle name="20% - Ênfase1 4 2 3 3 2" xfId="4303"/>
    <cellStyle name="20% - Ênfase1 4 2 3 4" xfId="3502"/>
    <cellStyle name="20% - Ênfase1 4 2 4" xfId="522"/>
    <cellStyle name="20% - Ênfase1 4 2 4 2" xfId="1456"/>
    <cellStyle name="20% - Ênfase1 4 2 4 2 2" xfId="4306"/>
    <cellStyle name="20% - Ênfase1 4 2 4 3" xfId="1455"/>
    <cellStyle name="20% - Ênfase1 4 2 4 3 2" xfId="4305"/>
    <cellStyle name="20% - Ênfase1 4 2 4 4" xfId="3503"/>
    <cellStyle name="20% - Ênfase1 4 2 5" xfId="1457"/>
    <cellStyle name="20% - Ênfase1 4 2 5 2" xfId="4307"/>
    <cellStyle name="20% - Ênfase1 4 2 6" xfId="1450"/>
    <cellStyle name="20% - Ênfase1 4 2 6 2" xfId="4300"/>
    <cellStyle name="20% - Ênfase1 4 2 7" xfId="3500"/>
    <cellStyle name="20% - Ênfase1 4 3" xfId="523"/>
    <cellStyle name="20% - Ênfase1 4 3 2" xfId="1459"/>
    <cellStyle name="20% - Ênfase1 4 3 2 2" xfId="4309"/>
    <cellStyle name="20% - Ênfase1 4 3 3" xfId="1458"/>
    <cellStyle name="20% - Ênfase1 4 3 3 2" xfId="4308"/>
    <cellStyle name="20% - Ênfase1 4 3 4" xfId="3504"/>
    <cellStyle name="20% - Ênfase1 4 4" xfId="524"/>
    <cellStyle name="20% - Ênfase1 4 4 2" xfId="1461"/>
    <cellStyle name="20% - Ênfase1 4 4 2 2" xfId="4311"/>
    <cellStyle name="20% - Ênfase1 4 4 3" xfId="1460"/>
    <cellStyle name="20% - Ênfase1 4 4 3 2" xfId="4310"/>
    <cellStyle name="20% - Ênfase1 4 4 4" xfId="3505"/>
    <cellStyle name="20% - Ênfase1 4 5" xfId="525"/>
    <cellStyle name="20% - Ênfase1 4 5 2" xfId="1463"/>
    <cellStyle name="20% - Ênfase1 4 5 2 2" xfId="4313"/>
    <cellStyle name="20% - Ênfase1 4 5 3" xfId="1462"/>
    <cellStyle name="20% - Ênfase1 4 5 3 2" xfId="4312"/>
    <cellStyle name="20% - Ênfase1 4 5 4" xfId="3506"/>
    <cellStyle name="20% - Ênfase1 4 6" xfId="1464"/>
    <cellStyle name="20% - Ênfase1 4 6 2" xfId="4314"/>
    <cellStyle name="20% - Ênfase1 4 7" xfId="1449"/>
    <cellStyle name="20% - Ênfase1 4 7 2" xfId="4299"/>
    <cellStyle name="20% - Ênfase1 4 8" xfId="3499"/>
    <cellStyle name="20% - Ênfase1 5" xfId="526"/>
    <cellStyle name="20% - Ênfase1 5 2" xfId="527"/>
    <cellStyle name="20% - Ênfase1 5 2 2" xfId="528"/>
    <cellStyle name="20% - Ênfase1 5 2 2 2" xfId="1468"/>
    <cellStyle name="20% - Ênfase1 5 2 2 2 2" xfId="4318"/>
    <cellStyle name="20% - Ênfase1 5 2 2 3" xfId="1467"/>
    <cellStyle name="20% - Ênfase1 5 2 2 3 2" xfId="4317"/>
    <cellStyle name="20% - Ênfase1 5 2 2 4" xfId="3509"/>
    <cellStyle name="20% - Ênfase1 5 2 3" xfId="529"/>
    <cellStyle name="20% - Ênfase1 5 2 3 2" xfId="1470"/>
    <cellStyle name="20% - Ênfase1 5 2 3 2 2" xfId="4320"/>
    <cellStyle name="20% - Ênfase1 5 2 3 3" xfId="1469"/>
    <cellStyle name="20% - Ênfase1 5 2 3 3 2" xfId="4319"/>
    <cellStyle name="20% - Ênfase1 5 2 3 4" xfId="3510"/>
    <cellStyle name="20% - Ênfase1 5 2 4" xfId="530"/>
    <cellStyle name="20% - Ênfase1 5 2 4 2" xfId="1472"/>
    <cellStyle name="20% - Ênfase1 5 2 4 2 2" xfId="4322"/>
    <cellStyle name="20% - Ênfase1 5 2 4 3" xfId="1471"/>
    <cellStyle name="20% - Ênfase1 5 2 4 3 2" xfId="4321"/>
    <cellStyle name="20% - Ênfase1 5 2 4 4" xfId="3511"/>
    <cellStyle name="20% - Ênfase1 5 2 5" xfId="1473"/>
    <cellStyle name="20% - Ênfase1 5 2 5 2" xfId="4323"/>
    <cellStyle name="20% - Ênfase1 5 2 6" xfId="1466"/>
    <cellStyle name="20% - Ênfase1 5 2 6 2" xfId="4316"/>
    <cellStyle name="20% - Ênfase1 5 2 7" xfId="3508"/>
    <cellStyle name="20% - Ênfase1 5 3" xfId="531"/>
    <cellStyle name="20% - Ênfase1 5 3 2" xfId="1475"/>
    <cellStyle name="20% - Ênfase1 5 3 2 2" xfId="4325"/>
    <cellStyle name="20% - Ênfase1 5 3 3" xfId="1474"/>
    <cellStyle name="20% - Ênfase1 5 3 3 2" xfId="4324"/>
    <cellStyle name="20% - Ênfase1 5 3 4" xfId="3512"/>
    <cellStyle name="20% - Ênfase1 5 4" xfId="532"/>
    <cellStyle name="20% - Ênfase1 5 4 2" xfId="1477"/>
    <cellStyle name="20% - Ênfase1 5 4 2 2" xfId="4327"/>
    <cellStyle name="20% - Ênfase1 5 4 3" xfId="1476"/>
    <cellStyle name="20% - Ênfase1 5 4 3 2" xfId="4326"/>
    <cellStyle name="20% - Ênfase1 5 4 4" xfId="3513"/>
    <cellStyle name="20% - Ênfase1 5 5" xfId="533"/>
    <cellStyle name="20% - Ênfase1 5 5 2" xfId="1479"/>
    <cellStyle name="20% - Ênfase1 5 5 2 2" xfId="4329"/>
    <cellStyle name="20% - Ênfase1 5 5 3" xfId="1478"/>
    <cellStyle name="20% - Ênfase1 5 5 3 2" xfId="4328"/>
    <cellStyle name="20% - Ênfase1 5 5 4" xfId="3514"/>
    <cellStyle name="20% - Ênfase1 5 6" xfId="1480"/>
    <cellStyle name="20% - Ênfase1 5 6 2" xfId="4330"/>
    <cellStyle name="20% - Ênfase1 5 7" xfId="1465"/>
    <cellStyle name="20% - Ênfase1 5 7 2" xfId="4315"/>
    <cellStyle name="20% - Ênfase1 5 8" xfId="3507"/>
    <cellStyle name="20% - Ênfase1 6" xfId="534"/>
    <cellStyle name="20% - Ênfase1 6 2" xfId="535"/>
    <cellStyle name="20% - Ênfase1 6 2 2" xfId="1483"/>
    <cellStyle name="20% - Ênfase1 6 2 2 2" xfId="4333"/>
    <cellStyle name="20% - Ênfase1 6 2 3" xfId="1482"/>
    <cellStyle name="20% - Ênfase1 6 2 3 2" xfId="4332"/>
    <cellStyle name="20% - Ênfase1 6 2 4" xfId="3516"/>
    <cellStyle name="20% - Ênfase1 6 3" xfId="536"/>
    <cellStyle name="20% - Ênfase1 6 3 2" xfId="1485"/>
    <cellStyle name="20% - Ênfase1 6 3 2 2" xfId="4335"/>
    <cellStyle name="20% - Ênfase1 6 3 3" xfId="1484"/>
    <cellStyle name="20% - Ênfase1 6 3 3 2" xfId="4334"/>
    <cellStyle name="20% - Ênfase1 6 3 4" xfId="3517"/>
    <cellStyle name="20% - Ênfase1 6 4" xfId="537"/>
    <cellStyle name="20% - Ênfase1 6 4 2" xfId="1487"/>
    <cellStyle name="20% - Ênfase1 6 4 2 2" xfId="4337"/>
    <cellStyle name="20% - Ênfase1 6 4 3" xfId="1486"/>
    <cellStyle name="20% - Ênfase1 6 4 3 2" xfId="4336"/>
    <cellStyle name="20% - Ênfase1 6 4 4" xfId="3518"/>
    <cellStyle name="20% - Ênfase1 6 5" xfId="1488"/>
    <cellStyle name="20% - Ênfase1 6 5 2" xfId="4338"/>
    <cellStyle name="20% - Ênfase1 6 6" xfId="1481"/>
    <cellStyle name="20% - Ênfase1 6 6 2" xfId="4331"/>
    <cellStyle name="20% - Ênfase1 6 7" xfId="3515"/>
    <cellStyle name="20% - Ênfase1 7" xfId="538"/>
    <cellStyle name="20% - Ênfase1 7 2" xfId="539"/>
    <cellStyle name="20% - Ênfase1 7 2 2" xfId="1491"/>
    <cellStyle name="20% - Ênfase1 7 2 2 2" xfId="4341"/>
    <cellStyle name="20% - Ênfase1 7 2 3" xfId="1490"/>
    <cellStyle name="20% - Ênfase1 7 2 3 2" xfId="4340"/>
    <cellStyle name="20% - Ênfase1 7 2 4" xfId="3520"/>
    <cellStyle name="20% - Ênfase1 7 3" xfId="540"/>
    <cellStyle name="20% - Ênfase1 7 3 2" xfId="1493"/>
    <cellStyle name="20% - Ênfase1 7 3 2 2" xfId="4343"/>
    <cellStyle name="20% - Ênfase1 7 3 3" xfId="1492"/>
    <cellStyle name="20% - Ênfase1 7 3 3 2" xfId="4342"/>
    <cellStyle name="20% - Ênfase1 7 3 4" xfId="3521"/>
    <cellStyle name="20% - Ênfase1 7 4" xfId="541"/>
    <cellStyle name="20% - Ênfase1 7 4 2" xfId="1495"/>
    <cellStyle name="20% - Ênfase1 7 4 2 2" xfId="4345"/>
    <cellStyle name="20% - Ênfase1 7 4 3" xfId="1494"/>
    <cellStyle name="20% - Ênfase1 7 4 3 2" xfId="4344"/>
    <cellStyle name="20% - Ênfase1 7 4 4" xfId="3522"/>
    <cellStyle name="20% - Ênfase1 7 5" xfId="1496"/>
    <cellStyle name="20% - Ênfase1 7 5 2" xfId="4346"/>
    <cellStyle name="20% - Ênfase1 7 6" xfId="1489"/>
    <cellStyle name="20% - Ênfase1 7 6 2" xfId="4339"/>
    <cellStyle name="20% - Ênfase1 7 7" xfId="3519"/>
    <cellStyle name="20% - Ênfase1 8" xfId="542"/>
    <cellStyle name="20% - Ênfase1 9" xfId="543"/>
    <cellStyle name="20% - Ênfase1 9 2" xfId="1498"/>
    <cellStyle name="20% - Ênfase1 9 2 2" xfId="4348"/>
    <cellStyle name="20% - Ênfase1 9 3" xfId="1497"/>
    <cellStyle name="20% - Ênfase1 9 3 2" xfId="4347"/>
    <cellStyle name="20% - Ênfase1 9 4" xfId="3523"/>
    <cellStyle name="20% - Ênfase2 10" xfId="544"/>
    <cellStyle name="20% - Ênfase2 10 2" xfId="1500"/>
    <cellStyle name="20% - Ênfase2 10 2 2" xfId="4350"/>
    <cellStyle name="20% - Ênfase2 10 3" xfId="1499"/>
    <cellStyle name="20% - Ênfase2 10 3 2" xfId="4349"/>
    <cellStyle name="20% - Ênfase2 10 4" xfId="3524"/>
    <cellStyle name="20% - Ênfase2 2" xfId="31"/>
    <cellStyle name="20% - Ênfase2 2 2" xfId="32"/>
    <cellStyle name="20% - Ênfase2 2 2 2" xfId="33"/>
    <cellStyle name="20% - Ênfase2 2 2 2 2" xfId="1504"/>
    <cellStyle name="20% - Ênfase2 2 2 2 2 2" xfId="4354"/>
    <cellStyle name="20% - Ênfase2 2 2 2 3" xfId="1503"/>
    <cellStyle name="20% - Ênfase2 2 2 2 3 2" xfId="4353"/>
    <cellStyle name="20% - Ênfase2 2 2 2 4" xfId="547"/>
    <cellStyle name="20% - Ênfase2 2 2 2 4 2" xfId="3527"/>
    <cellStyle name="20% - Ênfase2 2 2 3" xfId="548"/>
    <cellStyle name="20% - Ênfase2 2 2 3 2" xfId="1506"/>
    <cellStyle name="20% - Ênfase2 2 2 3 2 2" xfId="4356"/>
    <cellStyle name="20% - Ênfase2 2 2 3 3" xfId="1505"/>
    <cellStyle name="20% - Ênfase2 2 2 3 3 2" xfId="4355"/>
    <cellStyle name="20% - Ênfase2 2 2 3 4" xfId="3528"/>
    <cellStyle name="20% - Ênfase2 2 2 4" xfId="549"/>
    <cellStyle name="20% - Ênfase2 2 2 4 2" xfId="1508"/>
    <cellStyle name="20% - Ênfase2 2 2 4 2 2" xfId="4358"/>
    <cellStyle name="20% - Ênfase2 2 2 4 3" xfId="1507"/>
    <cellStyle name="20% - Ênfase2 2 2 4 3 2" xfId="4357"/>
    <cellStyle name="20% - Ênfase2 2 2 4 4" xfId="3529"/>
    <cellStyle name="20% - Ênfase2 2 2 5" xfId="1509"/>
    <cellStyle name="20% - Ênfase2 2 2 5 2" xfId="4359"/>
    <cellStyle name="20% - Ênfase2 2 2 6" xfId="1502"/>
    <cellStyle name="20% - Ênfase2 2 2 6 2" xfId="4352"/>
    <cellStyle name="20% - Ênfase2 2 2 7" xfId="546"/>
    <cellStyle name="20% - Ênfase2 2 2 7 2" xfId="3526"/>
    <cellStyle name="20% - Ênfase2 2 2 8" xfId="3294"/>
    <cellStyle name="20% - Ênfase2 2 3" xfId="550"/>
    <cellStyle name="20% - Ênfase2 2 3 2" xfId="1511"/>
    <cellStyle name="20% - Ênfase2 2 3 2 2" xfId="4361"/>
    <cellStyle name="20% - Ênfase2 2 3 3" xfId="1510"/>
    <cellStyle name="20% - Ênfase2 2 3 3 2" xfId="4360"/>
    <cellStyle name="20% - Ênfase2 2 3 4" xfId="3530"/>
    <cellStyle name="20% - Ênfase2 2 4" xfId="551"/>
    <cellStyle name="20% - Ênfase2 2 4 2" xfId="1513"/>
    <cellStyle name="20% - Ênfase2 2 4 2 2" xfId="4363"/>
    <cellStyle name="20% - Ênfase2 2 4 3" xfId="1512"/>
    <cellStyle name="20% - Ênfase2 2 4 3 2" xfId="4362"/>
    <cellStyle name="20% - Ênfase2 2 4 4" xfId="3531"/>
    <cellStyle name="20% - Ênfase2 2 5" xfId="552"/>
    <cellStyle name="20% - Ênfase2 2 5 2" xfId="1515"/>
    <cellStyle name="20% - Ênfase2 2 5 2 2" xfId="4365"/>
    <cellStyle name="20% - Ênfase2 2 5 3" xfId="1514"/>
    <cellStyle name="20% - Ênfase2 2 5 3 2" xfId="4364"/>
    <cellStyle name="20% - Ênfase2 2 5 4" xfId="3532"/>
    <cellStyle name="20% - Ênfase2 2 6" xfId="1516"/>
    <cellStyle name="20% - Ênfase2 2 6 2" xfId="4366"/>
    <cellStyle name="20% - Ênfase2 2 7" xfId="1501"/>
    <cellStyle name="20% - Ênfase2 2 7 2" xfId="4351"/>
    <cellStyle name="20% - Ênfase2 2 8" xfId="545"/>
    <cellStyle name="20% - Ênfase2 2 8 2" xfId="3525"/>
    <cellStyle name="20% - Ênfase2 3" xfId="553"/>
    <cellStyle name="20% - Ênfase2 3 2" xfId="554"/>
    <cellStyle name="20% - Ênfase2 3 2 2" xfId="555"/>
    <cellStyle name="20% - Ênfase2 3 2 2 2" xfId="1520"/>
    <cellStyle name="20% - Ênfase2 3 2 2 2 2" xfId="4370"/>
    <cellStyle name="20% - Ênfase2 3 2 2 3" xfId="1519"/>
    <cellStyle name="20% - Ênfase2 3 2 2 3 2" xfId="4369"/>
    <cellStyle name="20% - Ênfase2 3 2 2 4" xfId="3535"/>
    <cellStyle name="20% - Ênfase2 3 2 3" xfId="556"/>
    <cellStyle name="20% - Ênfase2 3 2 3 2" xfId="1522"/>
    <cellStyle name="20% - Ênfase2 3 2 3 2 2" xfId="4372"/>
    <cellStyle name="20% - Ênfase2 3 2 3 3" xfId="1521"/>
    <cellStyle name="20% - Ênfase2 3 2 3 3 2" xfId="4371"/>
    <cellStyle name="20% - Ênfase2 3 2 3 4" xfId="3536"/>
    <cellStyle name="20% - Ênfase2 3 2 4" xfId="557"/>
    <cellStyle name="20% - Ênfase2 3 2 4 2" xfId="1524"/>
    <cellStyle name="20% - Ênfase2 3 2 4 2 2" xfId="4374"/>
    <cellStyle name="20% - Ênfase2 3 2 4 3" xfId="1523"/>
    <cellStyle name="20% - Ênfase2 3 2 4 3 2" xfId="4373"/>
    <cellStyle name="20% - Ênfase2 3 2 4 4" xfId="3537"/>
    <cellStyle name="20% - Ênfase2 3 2 5" xfId="1525"/>
    <cellStyle name="20% - Ênfase2 3 2 5 2" xfId="4375"/>
    <cellStyle name="20% - Ênfase2 3 2 6" xfId="1518"/>
    <cellStyle name="20% - Ênfase2 3 2 6 2" xfId="4368"/>
    <cellStyle name="20% - Ênfase2 3 2 7" xfId="3534"/>
    <cellStyle name="20% - Ênfase2 3 3" xfId="558"/>
    <cellStyle name="20% - Ênfase2 3 3 2" xfId="1527"/>
    <cellStyle name="20% - Ênfase2 3 3 2 2" xfId="4377"/>
    <cellStyle name="20% - Ênfase2 3 3 3" xfId="1526"/>
    <cellStyle name="20% - Ênfase2 3 3 3 2" xfId="4376"/>
    <cellStyle name="20% - Ênfase2 3 3 4" xfId="3538"/>
    <cellStyle name="20% - Ênfase2 3 4" xfId="559"/>
    <cellStyle name="20% - Ênfase2 3 4 2" xfId="1529"/>
    <cellStyle name="20% - Ênfase2 3 4 2 2" xfId="4379"/>
    <cellStyle name="20% - Ênfase2 3 4 3" xfId="1528"/>
    <cellStyle name="20% - Ênfase2 3 4 3 2" xfId="4378"/>
    <cellStyle name="20% - Ênfase2 3 4 4" xfId="3539"/>
    <cellStyle name="20% - Ênfase2 3 5" xfId="560"/>
    <cellStyle name="20% - Ênfase2 3 5 2" xfId="1531"/>
    <cellStyle name="20% - Ênfase2 3 5 2 2" xfId="4381"/>
    <cellStyle name="20% - Ênfase2 3 5 3" xfId="1530"/>
    <cellStyle name="20% - Ênfase2 3 5 3 2" xfId="4380"/>
    <cellStyle name="20% - Ênfase2 3 5 4" xfId="3540"/>
    <cellStyle name="20% - Ênfase2 3 6" xfId="1532"/>
    <cellStyle name="20% - Ênfase2 3 6 2" xfId="4382"/>
    <cellStyle name="20% - Ênfase2 3 7" xfId="1517"/>
    <cellStyle name="20% - Ênfase2 3 7 2" xfId="4367"/>
    <cellStyle name="20% - Ênfase2 3 8" xfId="3533"/>
    <cellStyle name="20% - Ênfase2 4" xfId="561"/>
    <cellStyle name="20% - Ênfase2 4 2" xfId="562"/>
    <cellStyle name="20% - Ênfase2 4 2 2" xfId="563"/>
    <cellStyle name="20% - Ênfase2 4 2 2 2" xfId="1536"/>
    <cellStyle name="20% - Ênfase2 4 2 2 2 2" xfId="4386"/>
    <cellStyle name="20% - Ênfase2 4 2 2 3" xfId="1535"/>
    <cellStyle name="20% - Ênfase2 4 2 2 3 2" xfId="4385"/>
    <cellStyle name="20% - Ênfase2 4 2 2 4" xfId="3543"/>
    <cellStyle name="20% - Ênfase2 4 2 3" xfId="564"/>
    <cellStyle name="20% - Ênfase2 4 2 3 2" xfId="1538"/>
    <cellStyle name="20% - Ênfase2 4 2 3 2 2" xfId="4388"/>
    <cellStyle name="20% - Ênfase2 4 2 3 3" xfId="1537"/>
    <cellStyle name="20% - Ênfase2 4 2 3 3 2" xfId="4387"/>
    <cellStyle name="20% - Ênfase2 4 2 3 4" xfId="3544"/>
    <cellStyle name="20% - Ênfase2 4 2 4" xfId="565"/>
    <cellStyle name="20% - Ênfase2 4 2 4 2" xfId="1540"/>
    <cellStyle name="20% - Ênfase2 4 2 4 2 2" xfId="4390"/>
    <cellStyle name="20% - Ênfase2 4 2 4 3" xfId="1539"/>
    <cellStyle name="20% - Ênfase2 4 2 4 3 2" xfId="4389"/>
    <cellStyle name="20% - Ênfase2 4 2 4 4" xfId="3545"/>
    <cellStyle name="20% - Ênfase2 4 2 5" xfId="1541"/>
    <cellStyle name="20% - Ênfase2 4 2 5 2" xfId="4391"/>
    <cellStyle name="20% - Ênfase2 4 2 6" xfId="1534"/>
    <cellStyle name="20% - Ênfase2 4 2 6 2" xfId="4384"/>
    <cellStyle name="20% - Ênfase2 4 2 7" xfId="3542"/>
    <cellStyle name="20% - Ênfase2 4 3" xfId="566"/>
    <cellStyle name="20% - Ênfase2 4 3 2" xfId="1543"/>
    <cellStyle name="20% - Ênfase2 4 3 2 2" xfId="4393"/>
    <cellStyle name="20% - Ênfase2 4 3 3" xfId="1542"/>
    <cellStyle name="20% - Ênfase2 4 3 3 2" xfId="4392"/>
    <cellStyle name="20% - Ênfase2 4 3 4" xfId="3546"/>
    <cellStyle name="20% - Ênfase2 4 4" xfId="567"/>
    <cellStyle name="20% - Ênfase2 4 4 2" xfId="1545"/>
    <cellStyle name="20% - Ênfase2 4 4 2 2" xfId="4395"/>
    <cellStyle name="20% - Ênfase2 4 4 3" xfId="1544"/>
    <cellStyle name="20% - Ênfase2 4 4 3 2" xfId="4394"/>
    <cellStyle name="20% - Ênfase2 4 4 4" xfId="3547"/>
    <cellStyle name="20% - Ênfase2 4 5" xfId="568"/>
    <cellStyle name="20% - Ênfase2 4 5 2" xfId="1547"/>
    <cellStyle name="20% - Ênfase2 4 5 2 2" xfId="4397"/>
    <cellStyle name="20% - Ênfase2 4 5 3" xfId="1546"/>
    <cellStyle name="20% - Ênfase2 4 5 3 2" xfId="4396"/>
    <cellStyle name="20% - Ênfase2 4 5 4" xfId="3548"/>
    <cellStyle name="20% - Ênfase2 4 6" xfId="1548"/>
    <cellStyle name="20% - Ênfase2 4 6 2" xfId="4398"/>
    <cellStyle name="20% - Ênfase2 4 7" xfId="1533"/>
    <cellStyle name="20% - Ênfase2 4 7 2" xfId="4383"/>
    <cellStyle name="20% - Ênfase2 4 8" xfId="3541"/>
    <cellStyle name="20% - Ênfase2 5" xfId="569"/>
    <cellStyle name="20% - Ênfase2 5 2" xfId="570"/>
    <cellStyle name="20% - Ênfase2 5 2 2" xfId="571"/>
    <cellStyle name="20% - Ênfase2 5 2 2 2" xfId="1552"/>
    <cellStyle name="20% - Ênfase2 5 2 2 2 2" xfId="4402"/>
    <cellStyle name="20% - Ênfase2 5 2 2 3" xfId="1551"/>
    <cellStyle name="20% - Ênfase2 5 2 2 3 2" xfId="4401"/>
    <cellStyle name="20% - Ênfase2 5 2 2 4" xfId="3551"/>
    <cellStyle name="20% - Ênfase2 5 2 3" xfId="572"/>
    <cellStyle name="20% - Ênfase2 5 2 3 2" xfId="1554"/>
    <cellStyle name="20% - Ênfase2 5 2 3 2 2" xfId="4404"/>
    <cellStyle name="20% - Ênfase2 5 2 3 3" xfId="1553"/>
    <cellStyle name="20% - Ênfase2 5 2 3 3 2" xfId="4403"/>
    <cellStyle name="20% - Ênfase2 5 2 3 4" xfId="3552"/>
    <cellStyle name="20% - Ênfase2 5 2 4" xfId="573"/>
    <cellStyle name="20% - Ênfase2 5 2 4 2" xfId="1556"/>
    <cellStyle name="20% - Ênfase2 5 2 4 2 2" xfId="4406"/>
    <cellStyle name="20% - Ênfase2 5 2 4 3" xfId="1555"/>
    <cellStyle name="20% - Ênfase2 5 2 4 3 2" xfId="4405"/>
    <cellStyle name="20% - Ênfase2 5 2 4 4" xfId="3553"/>
    <cellStyle name="20% - Ênfase2 5 2 5" xfId="1557"/>
    <cellStyle name="20% - Ênfase2 5 2 5 2" xfId="4407"/>
    <cellStyle name="20% - Ênfase2 5 2 6" xfId="1550"/>
    <cellStyle name="20% - Ênfase2 5 2 6 2" xfId="4400"/>
    <cellStyle name="20% - Ênfase2 5 2 7" xfId="3550"/>
    <cellStyle name="20% - Ênfase2 5 3" xfId="574"/>
    <cellStyle name="20% - Ênfase2 5 3 2" xfId="1559"/>
    <cellStyle name="20% - Ênfase2 5 3 2 2" xfId="4409"/>
    <cellStyle name="20% - Ênfase2 5 3 3" xfId="1558"/>
    <cellStyle name="20% - Ênfase2 5 3 3 2" xfId="4408"/>
    <cellStyle name="20% - Ênfase2 5 3 4" xfId="3554"/>
    <cellStyle name="20% - Ênfase2 5 4" xfId="575"/>
    <cellStyle name="20% - Ênfase2 5 4 2" xfId="1561"/>
    <cellStyle name="20% - Ênfase2 5 4 2 2" xfId="4411"/>
    <cellStyle name="20% - Ênfase2 5 4 3" xfId="1560"/>
    <cellStyle name="20% - Ênfase2 5 4 3 2" xfId="4410"/>
    <cellStyle name="20% - Ênfase2 5 4 4" xfId="3555"/>
    <cellStyle name="20% - Ênfase2 5 5" xfId="576"/>
    <cellStyle name="20% - Ênfase2 5 5 2" xfId="1563"/>
    <cellStyle name="20% - Ênfase2 5 5 2 2" xfId="4413"/>
    <cellStyle name="20% - Ênfase2 5 5 3" xfId="1562"/>
    <cellStyle name="20% - Ênfase2 5 5 3 2" xfId="4412"/>
    <cellStyle name="20% - Ênfase2 5 5 4" xfId="3556"/>
    <cellStyle name="20% - Ênfase2 5 6" xfId="1564"/>
    <cellStyle name="20% - Ênfase2 5 6 2" xfId="4414"/>
    <cellStyle name="20% - Ênfase2 5 7" xfId="1549"/>
    <cellStyle name="20% - Ênfase2 5 7 2" xfId="4399"/>
    <cellStyle name="20% - Ênfase2 5 8" xfId="3549"/>
    <cellStyle name="20% - Ênfase2 6" xfId="577"/>
    <cellStyle name="20% - Ênfase2 6 2" xfId="578"/>
    <cellStyle name="20% - Ênfase2 6 2 2" xfId="1567"/>
    <cellStyle name="20% - Ênfase2 6 2 2 2" xfId="4417"/>
    <cellStyle name="20% - Ênfase2 6 2 3" xfId="1566"/>
    <cellStyle name="20% - Ênfase2 6 2 3 2" xfId="4416"/>
    <cellStyle name="20% - Ênfase2 6 2 4" xfId="3558"/>
    <cellStyle name="20% - Ênfase2 6 3" xfId="579"/>
    <cellStyle name="20% - Ênfase2 6 3 2" xfId="1569"/>
    <cellStyle name="20% - Ênfase2 6 3 2 2" xfId="4419"/>
    <cellStyle name="20% - Ênfase2 6 3 3" xfId="1568"/>
    <cellStyle name="20% - Ênfase2 6 3 3 2" xfId="4418"/>
    <cellStyle name="20% - Ênfase2 6 3 4" xfId="3559"/>
    <cellStyle name="20% - Ênfase2 6 4" xfId="580"/>
    <cellStyle name="20% - Ênfase2 6 4 2" xfId="1571"/>
    <cellStyle name="20% - Ênfase2 6 4 2 2" xfId="4421"/>
    <cellStyle name="20% - Ênfase2 6 4 3" xfId="1570"/>
    <cellStyle name="20% - Ênfase2 6 4 3 2" xfId="4420"/>
    <cellStyle name="20% - Ênfase2 6 4 4" xfId="3560"/>
    <cellStyle name="20% - Ênfase2 6 5" xfId="1572"/>
    <cellStyle name="20% - Ênfase2 6 5 2" xfId="4422"/>
    <cellStyle name="20% - Ênfase2 6 6" xfId="1565"/>
    <cellStyle name="20% - Ênfase2 6 6 2" xfId="4415"/>
    <cellStyle name="20% - Ênfase2 6 7" xfId="3557"/>
    <cellStyle name="20% - Ênfase2 7" xfId="581"/>
    <cellStyle name="20% - Ênfase2 7 2" xfId="582"/>
    <cellStyle name="20% - Ênfase2 7 2 2" xfId="1575"/>
    <cellStyle name="20% - Ênfase2 7 2 2 2" xfId="4425"/>
    <cellStyle name="20% - Ênfase2 7 2 3" xfId="1574"/>
    <cellStyle name="20% - Ênfase2 7 2 3 2" xfId="4424"/>
    <cellStyle name="20% - Ênfase2 7 2 4" xfId="3562"/>
    <cellStyle name="20% - Ênfase2 7 3" xfId="583"/>
    <cellStyle name="20% - Ênfase2 7 3 2" xfId="1577"/>
    <cellStyle name="20% - Ênfase2 7 3 2 2" xfId="4427"/>
    <cellStyle name="20% - Ênfase2 7 3 3" xfId="1576"/>
    <cellStyle name="20% - Ênfase2 7 3 3 2" xfId="4426"/>
    <cellStyle name="20% - Ênfase2 7 3 4" xfId="3563"/>
    <cellStyle name="20% - Ênfase2 7 4" xfId="584"/>
    <cellStyle name="20% - Ênfase2 7 4 2" xfId="1579"/>
    <cellStyle name="20% - Ênfase2 7 4 2 2" xfId="4429"/>
    <cellStyle name="20% - Ênfase2 7 4 3" xfId="1578"/>
    <cellStyle name="20% - Ênfase2 7 4 3 2" xfId="4428"/>
    <cellStyle name="20% - Ênfase2 7 4 4" xfId="3564"/>
    <cellStyle name="20% - Ênfase2 7 5" xfId="1580"/>
    <cellStyle name="20% - Ênfase2 7 5 2" xfId="4430"/>
    <cellStyle name="20% - Ênfase2 7 6" xfId="1573"/>
    <cellStyle name="20% - Ênfase2 7 6 2" xfId="4423"/>
    <cellStyle name="20% - Ênfase2 7 7" xfId="3561"/>
    <cellStyle name="20% - Ênfase2 8" xfId="585"/>
    <cellStyle name="20% - Ênfase2 9" xfId="586"/>
    <cellStyle name="20% - Ênfase2 9 2" xfId="1582"/>
    <cellStyle name="20% - Ênfase2 9 2 2" xfId="4432"/>
    <cellStyle name="20% - Ênfase2 9 3" xfId="1581"/>
    <cellStyle name="20% - Ênfase2 9 3 2" xfId="4431"/>
    <cellStyle name="20% - Ênfase2 9 4" xfId="3565"/>
    <cellStyle name="20% - Ênfase3 10" xfId="587"/>
    <cellStyle name="20% - Ênfase3 10 2" xfId="1584"/>
    <cellStyle name="20% - Ênfase3 10 2 2" xfId="4434"/>
    <cellStyle name="20% - Ênfase3 10 3" xfId="1583"/>
    <cellStyle name="20% - Ênfase3 10 3 2" xfId="4433"/>
    <cellStyle name="20% - Ênfase3 10 4" xfId="3566"/>
    <cellStyle name="20% - Ênfase3 2" xfId="34"/>
    <cellStyle name="20% - Ênfase3 2 2" xfId="35"/>
    <cellStyle name="20% - Ênfase3 2 2 2" xfId="36"/>
    <cellStyle name="20% - Ênfase3 2 2 2 2" xfId="1588"/>
    <cellStyle name="20% - Ênfase3 2 2 2 2 2" xfId="4438"/>
    <cellStyle name="20% - Ênfase3 2 2 2 3" xfId="1587"/>
    <cellStyle name="20% - Ênfase3 2 2 2 3 2" xfId="4437"/>
    <cellStyle name="20% - Ênfase3 2 2 2 4" xfId="590"/>
    <cellStyle name="20% - Ênfase3 2 2 2 4 2" xfId="3569"/>
    <cellStyle name="20% - Ênfase3 2 2 3" xfId="591"/>
    <cellStyle name="20% - Ênfase3 2 2 3 2" xfId="1590"/>
    <cellStyle name="20% - Ênfase3 2 2 3 2 2" xfId="4440"/>
    <cellStyle name="20% - Ênfase3 2 2 3 3" xfId="1589"/>
    <cellStyle name="20% - Ênfase3 2 2 3 3 2" xfId="4439"/>
    <cellStyle name="20% - Ênfase3 2 2 3 4" xfId="3570"/>
    <cellStyle name="20% - Ênfase3 2 2 4" xfId="592"/>
    <cellStyle name="20% - Ênfase3 2 2 4 2" xfId="1592"/>
    <cellStyle name="20% - Ênfase3 2 2 4 2 2" xfId="4442"/>
    <cellStyle name="20% - Ênfase3 2 2 4 3" xfId="1591"/>
    <cellStyle name="20% - Ênfase3 2 2 4 3 2" xfId="4441"/>
    <cellStyle name="20% - Ênfase3 2 2 4 4" xfId="3571"/>
    <cellStyle name="20% - Ênfase3 2 2 5" xfId="1593"/>
    <cellStyle name="20% - Ênfase3 2 2 5 2" xfId="4443"/>
    <cellStyle name="20% - Ênfase3 2 2 6" xfId="1586"/>
    <cellStyle name="20% - Ênfase3 2 2 6 2" xfId="4436"/>
    <cellStyle name="20% - Ênfase3 2 2 7" xfId="589"/>
    <cellStyle name="20% - Ênfase3 2 2 7 2" xfId="3568"/>
    <cellStyle name="20% - Ênfase3 2 2 8" xfId="3295"/>
    <cellStyle name="20% - Ênfase3 2 3" xfId="593"/>
    <cellStyle name="20% - Ênfase3 2 3 2" xfId="1595"/>
    <cellStyle name="20% - Ênfase3 2 3 2 2" xfId="4445"/>
    <cellStyle name="20% - Ênfase3 2 3 3" xfId="1594"/>
    <cellStyle name="20% - Ênfase3 2 3 3 2" xfId="4444"/>
    <cellStyle name="20% - Ênfase3 2 3 4" xfId="3572"/>
    <cellStyle name="20% - Ênfase3 2 4" xfId="594"/>
    <cellStyle name="20% - Ênfase3 2 4 2" xfId="1597"/>
    <cellStyle name="20% - Ênfase3 2 4 2 2" xfId="4447"/>
    <cellStyle name="20% - Ênfase3 2 4 3" xfId="1596"/>
    <cellStyle name="20% - Ênfase3 2 4 3 2" xfId="4446"/>
    <cellStyle name="20% - Ênfase3 2 4 4" xfId="3573"/>
    <cellStyle name="20% - Ênfase3 2 5" xfId="595"/>
    <cellStyle name="20% - Ênfase3 2 5 2" xfId="1599"/>
    <cellStyle name="20% - Ênfase3 2 5 2 2" xfId="4449"/>
    <cellStyle name="20% - Ênfase3 2 5 3" xfId="1598"/>
    <cellStyle name="20% - Ênfase3 2 5 3 2" xfId="4448"/>
    <cellStyle name="20% - Ênfase3 2 5 4" xfId="3574"/>
    <cellStyle name="20% - Ênfase3 2 6" xfId="1600"/>
    <cellStyle name="20% - Ênfase3 2 6 2" xfId="4450"/>
    <cellStyle name="20% - Ênfase3 2 7" xfId="1585"/>
    <cellStyle name="20% - Ênfase3 2 7 2" xfId="4435"/>
    <cellStyle name="20% - Ênfase3 2 8" xfId="588"/>
    <cellStyle name="20% - Ênfase3 2 8 2" xfId="3567"/>
    <cellStyle name="20% - Ênfase3 3" xfId="596"/>
    <cellStyle name="20% - Ênfase3 3 2" xfId="597"/>
    <cellStyle name="20% - Ênfase3 3 2 2" xfId="598"/>
    <cellStyle name="20% - Ênfase3 3 2 2 2" xfId="1604"/>
    <cellStyle name="20% - Ênfase3 3 2 2 2 2" xfId="4454"/>
    <cellStyle name="20% - Ênfase3 3 2 2 3" xfId="1603"/>
    <cellStyle name="20% - Ênfase3 3 2 2 3 2" xfId="4453"/>
    <cellStyle name="20% - Ênfase3 3 2 2 4" xfId="3577"/>
    <cellStyle name="20% - Ênfase3 3 2 3" xfId="599"/>
    <cellStyle name="20% - Ênfase3 3 2 3 2" xfId="1606"/>
    <cellStyle name="20% - Ênfase3 3 2 3 2 2" xfId="4456"/>
    <cellStyle name="20% - Ênfase3 3 2 3 3" xfId="1605"/>
    <cellStyle name="20% - Ênfase3 3 2 3 3 2" xfId="4455"/>
    <cellStyle name="20% - Ênfase3 3 2 3 4" xfId="3578"/>
    <cellStyle name="20% - Ênfase3 3 2 4" xfId="600"/>
    <cellStyle name="20% - Ênfase3 3 2 4 2" xfId="1608"/>
    <cellStyle name="20% - Ênfase3 3 2 4 2 2" xfId="4458"/>
    <cellStyle name="20% - Ênfase3 3 2 4 3" xfId="1607"/>
    <cellStyle name="20% - Ênfase3 3 2 4 3 2" xfId="4457"/>
    <cellStyle name="20% - Ênfase3 3 2 4 4" xfId="3579"/>
    <cellStyle name="20% - Ênfase3 3 2 5" xfId="1609"/>
    <cellStyle name="20% - Ênfase3 3 2 5 2" xfId="4459"/>
    <cellStyle name="20% - Ênfase3 3 2 6" xfId="1602"/>
    <cellStyle name="20% - Ênfase3 3 2 6 2" xfId="4452"/>
    <cellStyle name="20% - Ênfase3 3 2 7" xfId="3576"/>
    <cellStyle name="20% - Ênfase3 3 3" xfId="601"/>
    <cellStyle name="20% - Ênfase3 3 3 2" xfId="1611"/>
    <cellStyle name="20% - Ênfase3 3 3 2 2" xfId="4461"/>
    <cellStyle name="20% - Ênfase3 3 3 3" xfId="1610"/>
    <cellStyle name="20% - Ênfase3 3 3 3 2" xfId="4460"/>
    <cellStyle name="20% - Ênfase3 3 3 4" xfId="3580"/>
    <cellStyle name="20% - Ênfase3 3 4" xfId="602"/>
    <cellStyle name="20% - Ênfase3 3 4 2" xfId="1613"/>
    <cellStyle name="20% - Ênfase3 3 4 2 2" xfId="4463"/>
    <cellStyle name="20% - Ênfase3 3 4 3" xfId="1612"/>
    <cellStyle name="20% - Ênfase3 3 4 3 2" xfId="4462"/>
    <cellStyle name="20% - Ênfase3 3 4 4" xfId="3581"/>
    <cellStyle name="20% - Ênfase3 3 5" xfId="603"/>
    <cellStyle name="20% - Ênfase3 3 5 2" xfId="1615"/>
    <cellStyle name="20% - Ênfase3 3 5 2 2" xfId="4465"/>
    <cellStyle name="20% - Ênfase3 3 5 3" xfId="1614"/>
    <cellStyle name="20% - Ênfase3 3 5 3 2" xfId="4464"/>
    <cellStyle name="20% - Ênfase3 3 5 4" xfId="3582"/>
    <cellStyle name="20% - Ênfase3 3 6" xfId="1616"/>
    <cellStyle name="20% - Ênfase3 3 6 2" xfId="4466"/>
    <cellStyle name="20% - Ênfase3 3 7" xfId="1601"/>
    <cellStyle name="20% - Ênfase3 3 7 2" xfId="4451"/>
    <cellStyle name="20% - Ênfase3 3 8" xfId="3575"/>
    <cellStyle name="20% - Ênfase3 4" xfId="604"/>
    <cellStyle name="20% - Ênfase3 4 2" xfId="605"/>
    <cellStyle name="20% - Ênfase3 4 2 2" xfId="606"/>
    <cellStyle name="20% - Ênfase3 4 2 2 2" xfId="1620"/>
    <cellStyle name="20% - Ênfase3 4 2 2 2 2" xfId="4470"/>
    <cellStyle name="20% - Ênfase3 4 2 2 3" xfId="1619"/>
    <cellStyle name="20% - Ênfase3 4 2 2 3 2" xfId="4469"/>
    <cellStyle name="20% - Ênfase3 4 2 2 4" xfId="3585"/>
    <cellStyle name="20% - Ênfase3 4 2 3" xfId="607"/>
    <cellStyle name="20% - Ênfase3 4 2 3 2" xfId="1622"/>
    <cellStyle name="20% - Ênfase3 4 2 3 2 2" xfId="4472"/>
    <cellStyle name="20% - Ênfase3 4 2 3 3" xfId="1621"/>
    <cellStyle name="20% - Ênfase3 4 2 3 3 2" xfId="4471"/>
    <cellStyle name="20% - Ênfase3 4 2 3 4" xfId="3586"/>
    <cellStyle name="20% - Ênfase3 4 2 4" xfId="608"/>
    <cellStyle name="20% - Ênfase3 4 2 4 2" xfId="1624"/>
    <cellStyle name="20% - Ênfase3 4 2 4 2 2" xfId="4474"/>
    <cellStyle name="20% - Ênfase3 4 2 4 3" xfId="1623"/>
    <cellStyle name="20% - Ênfase3 4 2 4 3 2" xfId="4473"/>
    <cellStyle name="20% - Ênfase3 4 2 4 4" xfId="3587"/>
    <cellStyle name="20% - Ênfase3 4 2 5" xfId="1625"/>
    <cellStyle name="20% - Ênfase3 4 2 5 2" xfId="4475"/>
    <cellStyle name="20% - Ênfase3 4 2 6" xfId="1618"/>
    <cellStyle name="20% - Ênfase3 4 2 6 2" xfId="4468"/>
    <cellStyle name="20% - Ênfase3 4 2 7" xfId="3584"/>
    <cellStyle name="20% - Ênfase3 4 3" xfId="609"/>
    <cellStyle name="20% - Ênfase3 4 3 2" xfId="1627"/>
    <cellStyle name="20% - Ênfase3 4 3 2 2" xfId="4477"/>
    <cellStyle name="20% - Ênfase3 4 3 3" xfId="1626"/>
    <cellStyle name="20% - Ênfase3 4 3 3 2" xfId="4476"/>
    <cellStyle name="20% - Ênfase3 4 3 4" xfId="3588"/>
    <cellStyle name="20% - Ênfase3 4 4" xfId="610"/>
    <cellStyle name="20% - Ênfase3 4 4 2" xfId="1629"/>
    <cellStyle name="20% - Ênfase3 4 4 2 2" xfId="4479"/>
    <cellStyle name="20% - Ênfase3 4 4 3" xfId="1628"/>
    <cellStyle name="20% - Ênfase3 4 4 3 2" xfId="4478"/>
    <cellStyle name="20% - Ênfase3 4 4 4" xfId="3589"/>
    <cellStyle name="20% - Ênfase3 4 5" xfId="611"/>
    <cellStyle name="20% - Ênfase3 4 5 2" xfId="1631"/>
    <cellStyle name="20% - Ênfase3 4 5 2 2" xfId="4481"/>
    <cellStyle name="20% - Ênfase3 4 5 3" xfId="1630"/>
    <cellStyle name="20% - Ênfase3 4 5 3 2" xfId="4480"/>
    <cellStyle name="20% - Ênfase3 4 5 4" xfId="3590"/>
    <cellStyle name="20% - Ênfase3 4 6" xfId="1632"/>
    <cellStyle name="20% - Ênfase3 4 6 2" xfId="4482"/>
    <cellStyle name="20% - Ênfase3 4 7" xfId="1617"/>
    <cellStyle name="20% - Ênfase3 4 7 2" xfId="4467"/>
    <cellStyle name="20% - Ênfase3 4 8" xfId="3583"/>
    <cellStyle name="20% - Ênfase3 5" xfId="612"/>
    <cellStyle name="20% - Ênfase3 5 2" xfId="613"/>
    <cellStyle name="20% - Ênfase3 5 2 2" xfId="614"/>
    <cellStyle name="20% - Ênfase3 5 2 2 2" xfId="1636"/>
    <cellStyle name="20% - Ênfase3 5 2 2 2 2" xfId="4486"/>
    <cellStyle name="20% - Ênfase3 5 2 2 3" xfId="1635"/>
    <cellStyle name="20% - Ênfase3 5 2 2 3 2" xfId="4485"/>
    <cellStyle name="20% - Ênfase3 5 2 2 4" xfId="3593"/>
    <cellStyle name="20% - Ênfase3 5 2 3" xfId="615"/>
    <cellStyle name="20% - Ênfase3 5 2 3 2" xfId="1638"/>
    <cellStyle name="20% - Ênfase3 5 2 3 2 2" xfId="4488"/>
    <cellStyle name="20% - Ênfase3 5 2 3 3" xfId="1637"/>
    <cellStyle name="20% - Ênfase3 5 2 3 3 2" xfId="4487"/>
    <cellStyle name="20% - Ênfase3 5 2 3 4" xfId="3594"/>
    <cellStyle name="20% - Ênfase3 5 2 4" xfId="616"/>
    <cellStyle name="20% - Ênfase3 5 2 4 2" xfId="1640"/>
    <cellStyle name="20% - Ênfase3 5 2 4 2 2" xfId="4490"/>
    <cellStyle name="20% - Ênfase3 5 2 4 3" xfId="1639"/>
    <cellStyle name="20% - Ênfase3 5 2 4 3 2" xfId="4489"/>
    <cellStyle name="20% - Ênfase3 5 2 4 4" xfId="3595"/>
    <cellStyle name="20% - Ênfase3 5 2 5" xfId="1641"/>
    <cellStyle name="20% - Ênfase3 5 2 5 2" xfId="4491"/>
    <cellStyle name="20% - Ênfase3 5 2 6" xfId="1634"/>
    <cellStyle name="20% - Ênfase3 5 2 6 2" xfId="4484"/>
    <cellStyle name="20% - Ênfase3 5 2 7" xfId="3592"/>
    <cellStyle name="20% - Ênfase3 5 3" xfId="617"/>
    <cellStyle name="20% - Ênfase3 5 3 2" xfId="1643"/>
    <cellStyle name="20% - Ênfase3 5 3 2 2" xfId="4493"/>
    <cellStyle name="20% - Ênfase3 5 3 3" xfId="1642"/>
    <cellStyle name="20% - Ênfase3 5 3 3 2" xfId="4492"/>
    <cellStyle name="20% - Ênfase3 5 3 4" xfId="3596"/>
    <cellStyle name="20% - Ênfase3 5 4" xfId="618"/>
    <cellStyle name="20% - Ênfase3 5 4 2" xfId="1645"/>
    <cellStyle name="20% - Ênfase3 5 4 2 2" xfId="4495"/>
    <cellStyle name="20% - Ênfase3 5 4 3" xfId="1644"/>
    <cellStyle name="20% - Ênfase3 5 4 3 2" xfId="4494"/>
    <cellStyle name="20% - Ênfase3 5 4 4" xfId="3597"/>
    <cellStyle name="20% - Ênfase3 5 5" xfId="619"/>
    <cellStyle name="20% - Ênfase3 5 5 2" xfId="1647"/>
    <cellStyle name="20% - Ênfase3 5 5 2 2" xfId="4497"/>
    <cellStyle name="20% - Ênfase3 5 5 3" xfId="1646"/>
    <cellStyle name="20% - Ênfase3 5 5 3 2" xfId="4496"/>
    <cellStyle name="20% - Ênfase3 5 5 4" xfId="3598"/>
    <cellStyle name="20% - Ênfase3 5 6" xfId="1648"/>
    <cellStyle name="20% - Ênfase3 5 6 2" xfId="4498"/>
    <cellStyle name="20% - Ênfase3 5 7" xfId="1633"/>
    <cellStyle name="20% - Ênfase3 5 7 2" xfId="4483"/>
    <cellStyle name="20% - Ênfase3 5 8" xfId="3591"/>
    <cellStyle name="20% - Ênfase3 6" xfId="620"/>
    <cellStyle name="20% - Ênfase3 6 2" xfId="621"/>
    <cellStyle name="20% - Ênfase3 6 2 2" xfId="1651"/>
    <cellStyle name="20% - Ênfase3 6 2 2 2" xfId="4501"/>
    <cellStyle name="20% - Ênfase3 6 2 3" xfId="1650"/>
    <cellStyle name="20% - Ênfase3 6 2 3 2" xfId="4500"/>
    <cellStyle name="20% - Ênfase3 6 2 4" xfId="3600"/>
    <cellStyle name="20% - Ênfase3 6 3" xfId="622"/>
    <cellStyle name="20% - Ênfase3 6 3 2" xfId="1653"/>
    <cellStyle name="20% - Ênfase3 6 3 2 2" xfId="4503"/>
    <cellStyle name="20% - Ênfase3 6 3 3" xfId="1652"/>
    <cellStyle name="20% - Ênfase3 6 3 3 2" xfId="4502"/>
    <cellStyle name="20% - Ênfase3 6 3 4" xfId="3601"/>
    <cellStyle name="20% - Ênfase3 6 4" xfId="623"/>
    <cellStyle name="20% - Ênfase3 6 4 2" xfId="1655"/>
    <cellStyle name="20% - Ênfase3 6 4 2 2" xfId="4505"/>
    <cellStyle name="20% - Ênfase3 6 4 3" xfId="1654"/>
    <cellStyle name="20% - Ênfase3 6 4 3 2" xfId="4504"/>
    <cellStyle name="20% - Ênfase3 6 4 4" xfId="3602"/>
    <cellStyle name="20% - Ênfase3 6 5" xfId="1656"/>
    <cellStyle name="20% - Ênfase3 6 5 2" xfId="4506"/>
    <cellStyle name="20% - Ênfase3 6 6" xfId="1649"/>
    <cellStyle name="20% - Ênfase3 6 6 2" xfId="4499"/>
    <cellStyle name="20% - Ênfase3 6 7" xfId="3599"/>
    <cellStyle name="20% - Ênfase3 7" xfId="624"/>
    <cellStyle name="20% - Ênfase3 7 2" xfId="625"/>
    <cellStyle name="20% - Ênfase3 7 2 2" xfId="1659"/>
    <cellStyle name="20% - Ênfase3 7 2 2 2" xfId="4509"/>
    <cellStyle name="20% - Ênfase3 7 2 3" xfId="1658"/>
    <cellStyle name="20% - Ênfase3 7 2 3 2" xfId="4508"/>
    <cellStyle name="20% - Ênfase3 7 2 4" xfId="3604"/>
    <cellStyle name="20% - Ênfase3 7 3" xfId="626"/>
    <cellStyle name="20% - Ênfase3 7 3 2" xfId="1661"/>
    <cellStyle name="20% - Ênfase3 7 3 2 2" xfId="4511"/>
    <cellStyle name="20% - Ênfase3 7 3 3" xfId="1660"/>
    <cellStyle name="20% - Ênfase3 7 3 3 2" xfId="4510"/>
    <cellStyle name="20% - Ênfase3 7 3 4" xfId="3605"/>
    <cellStyle name="20% - Ênfase3 7 4" xfId="627"/>
    <cellStyle name="20% - Ênfase3 7 4 2" xfId="1663"/>
    <cellStyle name="20% - Ênfase3 7 4 2 2" xfId="4513"/>
    <cellStyle name="20% - Ênfase3 7 4 3" xfId="1662"/>
    <cellStyle name="20% - Ênfase3 7 4 3 2" xfId="4512"/>
    <cellStyle name="20% - Ênfase3 7 4 4" xfId="3606"/>
    <cellStyle name="20% - Ênfase3 7 5" xfId="1664"/>
    <cellStyle name="20% - Ênfase3 7 5 2" xfId="4514"/>
    <cellStyle name="20% - Ênfase3 7 6" xfId="1657"/>
    <cellStyle name="20% - Ênfase3 7 6 2" xfId="4507"/>
    <cellStyle name="20% - Ênfase3 7 7" xfId="3603"/>
    <cellStyle name="20% - Ênfase3 8" xfId="628"/>
    <cellStyle name="20% - Ênfase3 9" xfId="629"/>
    <cellStyle name="20% - Ênfase3 9 2" xfId="1666"/>
    <cellStyle name="20% - Ênfase3 9 2 2" xfId="4516"/>
    <cellStyle name="20% - Ênfase3 9 3" xfId="1665"/>
    <cellStyle name="20% - Ênfase3 9 3 2" xfId="4515"/>
    <cellStyle name="20% - Ênfase3 9 4" xfId="3607"/>
    <cellStyle name="20% - Ênfase4 10" xfId="630"/>
    <cellStyle name="20% - Ênfase4 10 2" xfId="1668"/>
    <cellStyle name="20% - Ênfase4 10 2 2" xfId="4518"/>
    <cellStyle name="20% - Ênfase4 10 3" xfId="1667"/>
    <cellStyle name="20% - Ênfase4 10 3 2" xfId="4517"/>
    <cellStyle name="20% - Ênfase4 10 4" xfId="3608"/>
    <cellStyle name="20% - Ênfase4 2" xfId="37"/>
    <cellStyle name="20% - Ênfase4 2 2" xfId="38"/>
    <cellStyle name="20% - Ênfase4 2 2 2" xfId="39"/>
    <cellStyle name="20% - Ênfase4 2 2 2 2" xfId="1672"/>
    <cellStyle name="20% - Ênfase4 2 2 2 2 2" xfId="4522"/>
    <cellStyle name="20% - Ênfase4 2 2 2 3" xfId="1671"/>
    <cellStyle name="20% - Ênfase4 2 2 2 3 2" xfId="4521"/>
    <cellStyle name="20% - Ênfase4 2 2 2 4" xfId="633"/>
    <cellStyle name="20% - Ênfase4 2 2 2 4 2" xfId="3611"/>
    <cellStyle name="20% - Ênfase4 2 2 3" xfId="634"/>
    <cellStyle name="20% - Ênfase4 2 2 3 2" xfId="1674"/>
    <cellStyle name="20% - Ênfase4 2 2 3 2 2" xfId="4524"/>
    <cellStyle name="20% - Ênfase4 2 2 3 3" xfId="1673"/>
    <cellStyle name="20% - Ênfase4 2 2 3 3 2" xfId="4523"/>
    <cellStyle name="20% - Ênfase4 2 2 3 4" xfId="3612"/>
    <cellStyle name="20% - Ênfase4 2 2 4" xfId="635"/>
    <cellStyle name="20% - Ênfase4 2 2 4 2" xfId="1676"/>
    <cellStyle name="20% - Ênfase4 2 2 4 2 2" xfId="4526"/>
    <cellStyle name="20% - Ênfase4 2 2 4 3" xfId="1675"/>
    <cellStyle name="20% - Ênfase4 2 2 4 3 2" xfId="4525"/>
    <cellStyle name="20% - Ênfase4 2 2 4 4" xfId="3613"/>
    <cellStyle name="20% - Ênfase4 2 2 5" xfId="1677"/>
    <cellStyle name="20% - Ênfase4 2 2 5 2" xfId="4527"/>
    <cellStyle name="20% - Ênfase4 2 2 6" xfId="1670"/>
    <cellStyle name="20% - Ênfase4 2 2 6 2" xfId="4520"/>
    <cellStyle name="20% - Ênfase4 2 2 7" xfId="632"/>
    <cellStyle name="20% - Ênfase4 2 2 7 2" xfId="3610"/>
    <cellStyle name="20% - Ênfase4 2 2 8" xfId="3296"/>
    <cellStyle name="20% - Ênfase4 2 3" xfId="636"/>
    <cellStyle name="20% - Ênfase4 2 3 2" xfId="1679"/>
    <cellStyle name="20% - Ênfase4 2 3 2 2" xfId="4529"/>
    <cellStyle name="20% - Ênfase4 2 3 3" xfId="1678"/>
    <cellStyle name="20% - Ênfase4 2 3 3 2" xfId="4528"/>
    <cellStyle name="20% - Ênfase4 2 3 4" xfId="3614"/>
    <cellStyle name="20% - Ênfase4 2 4" xfId="637"/>
    <cellStyle name="20% - Ênfase4 2 4 2" xfId="1681"/>
    <cellStyle name="20% - Ênfase4 2 4 2 2" xfId="4531"/>
    <cellStyle name="20% - Ênfase4 2 4 3" xfId="1680"/>
    <cellStyle name="20% - Ênfase4 2 4 3 2" xfId="4530"/>
    <cellStyle name="20% - Ênfase4 2 4 4" xfId="3615"/>
    <cellStyle name="20% - Ênfase4 2 5" xfId="638"/>
    <cellStyle name="20% - Ênfase4 2 5 2" xfId="1683"/>
    <cellStyle name="20% - Ênfase4 2 5 2 2" xfId="4533"/>
    <cellStyle name="20% - Ênfase4 2 5 3" xfId="1682"/>
    <cellStyle name="20% - Ênfase4 2 5 3 2" xfId="4532"/>
    <cellStyle name="20% - Ênfase4 2 5 4" xfId="3616"/>
    <cellStyle name="20% - Ênfase4 2 6" xfId="1684"/>
    <cellStyle name="20% - Ênfase4 2 6 2" xfId="4534"/>
    <cellStyle name="20% - Ênfase4 2 7" xfId="1669"/>
    <cellStyle name="20% - Ênfase4 2 7 2" xfId="4519"/>
    <cellStyle name="20% - Ênfase4 2 8" xfId="631"/>
    <cellStyle name="20% - Ênfase4 2 8 2" xfId="3609"/>
    <cellStyle name="20% - Ênfase4 3" xfId="639"/>
    <cellStyle name="20% - Ênfase4 3 2" xfId="640"/>
    <cellStyle name="20% - Ênfase4 3 2 2" xfId="641"/>
    <cellStyle name="20% - Ênfase4 3 2 2 2" xfId="1688"/>
    <cellStyle name="20% - Ênfase4 3 2 2 2 2" xfId="4538"/>
    <cellStyle name="20% - Ênfase4 3 2 2 3" xfId="1687"/>
    <cellStyle name="20% - Ênfase4 3 2 2 3 2" xfId="4537"/>
    <cellStyle name="20% - Ênfase4 3 2 2 4" xfId="3619"/>
    <cellStyle name="20% - Ênfase4 3 2 3" xfId="642"/>
    <cellStyle name="20% - Ênfase4 3 2 3 2" xfId="1690"/>
    <cellStyle name="20% - Ênfase4 3 2 3 2 2" xfId="4540"/>
    <cellStyle name="20% - Ênfase4 3 2 3 3" xfId="1689"/>
    <cellStyle name="20% - Ênfase4 3 2 3 3 2" xfId="4539"/>
    <cellStyle name="20% - Ênfase4 3 2 3 4" xfId="3620"/>
    <cellStyle name="20% - Ênfase4 3 2 4" xfId="643"/>
    <cellStyle name="20% - Ênfase4 3 2 4 2" xfId="1692"/>
    <cellStyle name="20% - Ênfase4 3 2 4 2 2" xfId="4542"/>
    <cellStyle name="20% - Ênfase4 3 2 4 3" xfId="1691"/>
    <cellStyle name="20% - Ênfase4 3 2 4 3 2" xfId="4541"/>
    <cellStyle name="20% - Ênfase4 3 2 4 4" xfId="3621"/>
    <cellStyle name="20% - Ênfase4 3 2 5" xfId="1693"/>
    <cellStyle name="20% - Ênfase4 3 2 5 2" xfId="4543"/>
    <cellStyle name="20% - Ênfase4 3 2 6" xfId="1686"/>
    <cellStyle name="20% - Ênfase4 3 2 6 2" xfId="4536"/>
    <cellStyle name="20% - Ênfase4 3 2 7" xfId="3618"/>
    <cellStyle name="20% - Ênfase4 3 3" xfId="644"/>
    <cellStyle name="20% - Ênfase4 3 3 2" xfId="1695"/>
    <cellStyle name="20% - Ênfase4 3 3 2 2" xfId="4545"/>
    <cellStyle name="20% - Ênfase4 3 3 3" xfId="1694"/>
    <cellStyle name="20% - Ênfase4 3 3 3 2" xfId="4544"/>
    <cellStyle name="20% - Ênfase4 3 3 4" xfId="3622"/>
    <cellStyle name="20% - Ênfase4 3 4" xfId="645"/>
    <cellStyle name="20% - Ênfase4 3 4 2" xfId="1697"/>
    <cellStyle name="20% - Ênfase4 3 4 2 2" xfId="4547"/>
    <cellStyle name="20% - Ênfase4 3 4 3" xfId="1696"/>
    <cellStyle name="20% - Ênfase4 3 4 3 2" xfId="4546"/>
    <cellStyle name="20% - Ênfase4 3 4 4" xfId="3623"/>
    <cellStyle name="20% - Ênfase4 3 5" xfId="646"/>
    <cellStyle name="20% - Ênfase4 3 5 2" xfId="1699"/>
    <cellStyle name="20% - Ênfase4 3 5 2 2" xfId="4549"/>
    <cellStyle name="20% - Ênfase4 3 5 3" xfId="1698"/>
    <cellStyle name="20% - Ênfase4 3 5 3 2" xfId="4548"/>
    <cellStyle name="20% - Ênfase4 3 5 4" xfId="3624"/>
    <cellStyle name="20% - Ênfase4 3 6" xfId="1700"/>
    <cellStyle name="20% - Ênfase4 3 6 2" xfId="4550"/>
    <cellStyle name="20% - Ênfase4 3 7" xfId="1685"/>
    <cellStyle name="20% - Ênfase4 3 7 2" xfId="4535"/>
    <cellStyle name="20% - Ênfase4 3 8" xfId="3617"/>
    <cellStyle name="20% - Ênfase4 4" xfId="647"/>
    <cellStyle name="20% - Ênfase4 4 2" xfId="648"/>
    <cellStyle name="20% - Ênfase4 4 2 2" xfId="649"/>
    <cellStyle name="20% - Ênfase4 4 2 2 2" xfId="1704"/>
    <cellStyle name="20% - Ênfase4 4 2 2 2 2" xfId="4554"/>
    <cellStyle name="20% - Ênfase4 4 2 2 3" xfId="1703"/>
    <cellStyle name="20% - Ênfase4 4 2 2 3 2" xfId="4553"/>
    <cellStyle name="20% - Ênfase4 4 2 2 4" xfId="3627"/>
    <cellStyle name="20% - Ênfase4 4 2 3" xfId="650"/>
    <cellStyle name="20% - Ênfase4 4 2 3 2" xfId="1706"/>
    <cellStyle name="20% - Ênfase4 4 2 3 2 2" xfId="4556"/>
    <cellStyle name="20% - Ênfase4 4 2 3 3" xfId="1705"/>
    <cellStyle name="20% - Ênfase4 4 2 3 3 2" xfId="4555"/>
    <cellStyle name="20% - Ênfase4 4 2 3 4" xfId="3628"/>
    <cellStyle name="20% - Ênfase4 4 2 4" xfId="651"/>
    <cellStyle name="20% - Ênfase4 4 2 4 2" xfId="1708"/>
    <cellStyle name="20% - Ênfase4 4 2 4 2 2" xfId="4558"/>
    <cellStyle name="20% - Ênfase4 4 2 4 3" xfId="1707"/>
    <cellStyle name="20% - Ênfase4 4 2 4 3 2" xfId="4557"/>
    <cellStyle name="20% - Ênfase4 4 2 4 4" xfId="3629"/>
    <cellStyle name="20% - Ênfase4 4 2 5" xfId="1709"/>
    <cellStyle name="20% - Ênfase4 4 2 5 2" xfId="4559"/>
    <cellStyle name="20% - Ênfase4 4 2 6" xfId="1702"/>
    <cellStyle name="20% - Ênfase4 4 2 6 2" xfId="4552"/>
    <cellStyle name="20% - Ênfase4 4 2 7" xfId="3626"/>
    <cellStyle name="20% - Ênfase4 4 3" xfId="652"/>
    <cellStyle name="20% - Ênfase4 4 3 2" xfId="1711"/>
    <cellStyle name="20% - Ênfase4 4 3 2 2" xfId="4561"/>
    <cellStyle name="20% - Ênfase4 4 3 3" xfId="1710"/>
    <cellStyle name="20% - Ênfase4 4 3 3 2" xfId="4560"/>
    <cellStyle name="20% - Ênfase4 4 3 4" xfId="3630"/>
    <cellStyle name="20% - Ênfase4 4 4" xfId="653"/>
    <cellStyle name="20% - Ênfase4 4 4 2" xfId="1713"/>
    <cellStyle name="20% - Ênfase4 4 4 2 2" xfId="4563"/>
    <cellStyle name="20% - Ênfase4 4 4 3" xfId="1712"/>
    <cellStyle name="20% - Ênfase4 4 4 3 2" xfId="4562"/>
    <cellStyle name="20% - Ênfase4 4 4 4" xfId="3631"/>
    <cellStyle name="20% - Ênfase4 4 5" xfId="654"/>
    <cellStyle name="20% - Ênfase4 4 5 2" xfId="1715"/>
    <cellStyle name="20% - Ênfase4 4 5 2 2" xfId="4565"/>
    <cellStyle name="20% - Ênfase4 4 5 3" xfId="1714"/>
    <cellStyle name="20% - Ênfase4 4 5 3 2" xfId="4564"/>
    <cellStyle name="20% - Ênfase4 4 5 4" xfId="3632"/>
    <cellStyle name="20% - Ênfase4 4 6" xfId="1716"/>
    <cellStyle name="20% - Ênfase4 4 6 2" xfId="4566"/>
    <cellStyle name="20% - Ênfase4 4 7" xfId="1701"/>
    <cellStyle name="20% - Ênfase4 4 7 2" xfId="4551"/>
    <cellStyle name="20% - Ênfase4 4 8" xfId="3625"/>
    <cellStyle name="20% - Ênfase4 5" xfId="655"/>
    <cellStyle name="20% - Ênfase4 5 2" xfId="656"/>
    <cellStyle name="20% - Ênfase4 5 2 2" xfId="657"/>
    <cellStyle name="20% - Ênfase4 5 2 2 2" xfId="1720"/>
    <cellStyle name="20% - Ênfase4 5 2 2 2 2" xfId="4570"/>
    <cellStyle name="20% - Ênfase4 5 2 2 3" xfId="1719"/>
    <cellStyle name="20% - Ênfase4 5 2 2 3 2" xfId="4569"/>
    <cellStyle name="20% - Ênfase4 5 2 2 4" xfId="3635"/>
    <cellStyle name="20% - Ênfase4 5 2 3" xfId="658"/>
    <cellStyle name="20% - Ênfase4 5 2 3 2" xfId="1722"/>
    <cellStyle name="20% - Ênfase4 5 2 3 2 2" xfId="4572"/>
    <cellStyle name="20% - Ênfase4 5 2 3 3" xfId="1721"/>
    <cellStyle name="20% - Ênfase4 5 2 3 3 2" xfId="4571"/>
    <cellStyle name="20% - Ênfase4 5 2 3 4" xfId="3636"/>
    <cellStyle name="20% - Ênfase4 5 2 4" xfId="659"/>
    <cellStyle name="20% - Ênfase4 5 2 4 2" xfId="1724"/>
    <cellStyle name="20% - Ênfase4 5 2 4 2 2" xfId="4574"/>
    <cellStyle name="20% - Ênfase4 5 2 4 3" xfId="1723"/>
    <cellStyle name="20% - Ênfase4 5 2 4 3 2" xfId="4573"/>
    <cellStyle name="20% - Ênfase4 5 2 4 4" xfId="3637"/>
    <cellStyle name="20% - Ênfase4 5 2 5" xfId="1725"/>
    <cellStyle name="20% - Ênfase4 5 2 5 2" xfId="4575"/>
    <cellStyle name="20% - Ênfase4 5 2 6" xfId="1718"/>
    <cellStyle name="20% - Ênfase4 5 2 6 2" xfId="4568"/>
    <cellStyle name="20% - Ênfase4 5 2 7" xfId="3634"/>
    <cellStyle name="20% - Ênfase4 5 3" xfId="660"/>
    <cellStyle name="20% - Ênfase4 5 3 2" xfId="1727"/>
    <cellStyle name="20% - Ênfase4 5 3 2 2" xfId="4577"/>
    <cellStyle name="20% - Ênfase4 5 3 3" xfId="1726"/>
    <cellStyle name="20% - Ênfase4 5 3 3 2" xfId="4576"/>
    <cellStyle name="20% - Ênfase4 5 3 4" xfId="3638"/>
    <cellStyle name="20% - Ênfase4 5 4" xfId="661"/>
    <cellStyle name="20% - Ênfase4 5 4 2" xfId="1729"/>
    <cellStyle name="20% - Ênfase4 5 4 2 2" xfId="4579"/>
    <cellStyle name="20% - Ênfase4 5 4 3" xfId="1728"/>
    <cellStyle name="20% - Ênfase4 5 4 3 2" xfId="4578"/>
    <cellStyle name="20% - Ênfase4 5 4 4" xfId="3639"/>
    <cellStyle name="20% - Ênfase4 5 5" xfId="662"/>
    <cellStyle name="20% - Ênfase4 5 5 2" xfId="1731"/>
    <cellStyle name="20% - Ênfase4 5 5 2 2" xfId="4581"/>
    <cellStyle name="20% - Ênfase4 5 5 3" xfId="1730"/>
    <cellStyle name="20% - Ênfase4 5 5 3 2" xfId="4580"/>
    <cellStyle name="20% - Ênfase4 5 5 4" xfId="3640"/>
    <cellStyle name="20% - Ênfase4 5 6" xfId="1732"/>
    <cellStyle name="20% - Ênfase4 5 6 2" xfId="4582"/>
    <cellStyle name="20% - Ênfase4 5 7" xfId="1717"/>
    <cellStyle name="20% - Ênfase4 5 7 2" xfId="4567"/>
    <cellStyle name="20% - Ênfase4 5 8" xfId="3633"/>
    <cellStyle name="20% - Ênfase4 6" xfId="663"/>
    <cellStyle name="20% - Ênfase4 6 2" xfId="664"/>
    <cellStyle name="20% - Ênfase4 6 2 2" xfId="1735"/>
    <cellStyle name="20% - Ênfase4 6 2 2 2" xfId="4585"/>
    <cellStyle name="20% - Ênfase4 6 2 3" xfId="1734"/>
    <cellStyle name="20% - Ênfase4 6 2 3 2" xfId="4584"/>
    <cellStyle name="20% - Ênfase4 6 2 4" xfId="3642"/>
    <cellStyle name="20% - Ênfase4 6 3" xfId="665"/>
    <cellStyle name="20% - Ênfase4 6 3 2" xfId="1737"/>
    <cellStyle name="20% - Ênfase4 6 3 2 2" xfId="4587"/>
    <cellStyle name="20% - Ênfase4 6 3 3" xfId="1736"/>
    <cellStyle name="20% - Ênfase4 6 3 3 2" xfId="4586"/>
    <cellStyle name="20% - Ênfase4 6 3 4" xfId="3643"/>
    <cellStyle name="20% - Ênfase4 6 4" xfId="666"/>
    <cellStyle name="20% - Ênfase4 6 4 2" xfId="1739"/>
    <cellStyle name="20% - Ênfase4 6 4 2 2" xfId="4589"/>
    <cellStyle name="20% - Ênfase4 6 4 3" xfId="1738"/>
    <cellStyle name="20% - Ênfase4 6 4 3 2" xfId="4588"/>
    <cellStyle name="20% - Ênfase4 6 4 4" xfId="3644"/>
    <cellStyle name="20% - Ênfase4 6 5" xfId="1740"/>
    <cellStyle name="20% - Ênfase4 6 5 2" xfId="4590"/>
    <cellStyle name="20% - Ênfase4 6 6" xfId="1733"/>
    <cellStyle name="20% - Ênfase4 6 6 2" xfId="4583"/>
    <cellStyle name="20% - Ênfase4 6 7" xfId="3641"/>
    <cellStyle name="20% - Ênfase4 7" xfId="667"/>
    <cellStyle name="20% - Ênfase4 7 2" xfId="668"/>
    <cellStyle name="20% - Ênfase4 7 2 2" xfId="1743"/>
    <cellStyle name="20% - Ênfase4 7 2 2 2" xfId="4593"/>
    <cellStyle name="20% - Ênfase4 7 2 3" xfId="1742"/>
    <cellStyle name="20% - Ênfase4 7 2 3 2" xfId="4592"/>
    <cellStyle name="20% - Ênfase4 7 2 4" xfId="3646"/>
    <cellStyle name="20% - Ênfase4 7 3" xfId="669"/>
    <cellStyle name="20% - Ênfase4 7 3 2" xfId="1745"/>
    <cellStyle name="20% - Ênfase4 7 3 2 2" xfId="4595"/>
    <cellStyle name="20% - Ênfase4 7 3 3" xfId="1744"/>
    <cellStyle name="20% - Ênfase4 7 3 3 2" xfId="4594"/>
    <cellStyle name="20% - Ênfase4 7 3 4" xfId="3647"/>
    <cellStyle name="20% - Ênfase4 7 4" xfId="670"/>
    <cellStyle name="20% - Ênfase4 7 4 2" xfId="1747"/>
    <cellStyle name="20% - Ênfase4 7 4 2 2" xfId="4597"/>
    <cellStyle name="20% - Ênfase4 7 4 3" xfId="1746"/>
    <cellStyle name="20% - Ênfase4 7 4 3 2" xfId="4596"/>
    <cellStyle name="20% - Ênfase4 7 4 4" xfId="3648"/>
    <cellStyle name="20% - Ênfase4 7 5" xfId="1748"/>
    <cellStyle name="20% - Ênfase4 7 5 2" xfId="4598"/>
    <cellStyle name="20% - Ênfase4 7 6" xfId="1741"/>
    <cellStyle name="20% - Ênfase4 7 6 2" xfId="4591"/>
    <cellStyle name="20% - Ênfase4 7 7" xfId="3645"/>
    <cellStyle name="20% - Ênfase4 8" xfId="671"/>
    <cellStyle name="20% - Ênfase4 9" xfId="672"/>
    <cellStyle name="20% - Ênfase4 9 2" xfId="1750"/>
    <cellStyle name="20% - Ênfase4 9 2 2" xfId="4600"/>
    <cellStyle name="20% - Ênfase4 9 3" xfId="1749"/>
    <cellStyle name="20% - Ênfase4 9 3 2" xfId="4599"/>
    <cellStyle name="20% - Ênfase4 9 4" xfId="3649"/>
    <cellStyle name="20% - Ênfase5 10" xfId="673"/>
    <cellStyle name="20% - Ênfase5 10 2" xfId="1752"/>
    <cellStyle name="20% - Ênfase5 10 2 2" xfId="4602"/>
    <cellStyle name="20% - Ênfase5 10 3" xfId="1751"/>
    <cellStyle name="20% - Ênfase5 10 3 2" xfId="4601"/>
    <cellStyle name="20% - Ênfase5 10 4" xfId="3650"/>
    <cellStyle name="20% - Ênfase5 2" xfId="40"/>
    <cellStyle name="20% - Ênfase5 2 2" xfId="675"/>
    <cellStyle name="20% - Ênfase5 2 2 2" xfId="676"/>
    <cellStyle name="20% - Ênfase5 2 2 2 2" xfId="1756"/>
    <cellStyle name="20% - Ênfase5 2 2 2 2 2" xfId="4606"/>
    <cellStyle name="20% - Ênfase5 2 2 2 3" xfId="1755"/>
    <cellStyle name="20% - Ênfase5 2 2 2 3 2" xfId="4605"/>
    <cellStyle name="20% - Ênfase5 2 2 2 4" xfId="3653"/>
    <cellStyle name="20% - Ênfase5 2 2 3" xfId="677"/>
    <cellStyle name="20% - Ênfase5 2 2 3 2" xfId="1758"/>
    <cellStyle name="20% - Ênfase5 2 2 3 2 2" xfId="4608"/>
    <cellStyle name="20% - Ênfase5 2 2 3 3" xfId="1757"/>
    <cellStyle name="20% - Ênfase5 2 2 3 3 2" xfId="4607"/>
    <cellStyle name="20% - Ênfase5 2 2 3 4" xfId="3654"/>
    <cellStyle name="20% - Ênfase5 2 2 4" xfId="678"/>
    <cellStyle name="20% - Ênfase5 2 2 4 2" xfId="1760"/>
    <cellStyle name="20% - Ênfase5 2 2 4 2 2" xfId="4610"/>
    <cellStyle name="20% - Ênfase5 2 2 4 3" xfId="1759"/>
    <cellStyle name="20% - Ênfase5 2 2 4 3 2" xfId="4609"/>
    <cellStyle name="20% - Ênfase5 2 2 4 4" xfId="3655"/>
    <cellStyle name="20% - Ênfase5 2 2 5" xfId="1761"/>
    <cellStyle name="20% - Ênfase5 2 2 5 2" xfId="4611"/>
    <cellStyle name="20% - Ênfase5 2 2 6" xfId="1754"/>
    <cellStyle name="20% - Ênfase5 2 2 6 2" xfId="4604"/>
    <cellStyle name="20% - Ênfase5 2 2 7" xfId="3652"/>
    <cellStyle name="20% - Ênfase5 2 3" xfId="679"/>
    <cellStyle name="20% - Ênfase5 2 3 2" xfId="1763"/>
    <cellStyle name="20% - Ênfase5 2 3 2 2" xfId="4613"/>
    <cellStyle name="20% - Ênfase5 2 3 3" xfId="1762"/>
    <cellStyle name="20% - Ênfase5 2 3 3 2" xfId="4612"/>
    <cellStyle name="20% - Ênfase5 2 3 4" xfId="3656"/>
    <cellStyle name="20% - Ênfase5 2 4" xfId="680"/>
    <cellStyle name="20% - Ênfase5 2 4 2" xfId="1765"/>
    <cellStyle name="20% - Ênfase5 2 4 2 2" xfId="4615"/>
    <cellStyle name="20% - Ênfase5 2 4 3" xfId="1764"/>
    <cellStyle name="20% - Ênfase5 2 4 3 2" xfId="4614"/>
    <cellStyle name="20% - Ênfase5 2 4 4" xfId="3657"/>
    <cellStyle name="20% - Ênfase5 2 5" xfId="681"/>
    <cellStyle name="20% - Ênfase5 2 5 2" xfId="1767"/>
    <cellStyle name="20% - Ênfase5 2 5 2 2" xfId="4617"/>
    <cellStyle name="20% - Ênfase5 2 5 3" xfId="1766"/>
    <cellStyle name="20% - Ênfase5 2 5 3 2" xfId="4616"/>
    <cellStyle name="20% - Ênfase5 2 5 4" xfId="3658"/>
    <cellStyle name="20% - Ênfase5 2 6" xfId="1768"/>
    <cellStyle name="20% - Ênfase5 2 6 2" xfId="4618"/>
    <cellStyle name="20% - Ênfase5 2 7" xfId="1753"/>
    <cellStyle name="20% - Ênfase5 2 7 2" xfId="4603"/>
    <cellStyle name="20% - Ênfase5 2 8" xfId="674"/>
    <cellStyle name="20% - Ênfase5 2 8 2" xfId="3651"/>
    <cellStyle name="20% - Ênfase5 3" xfId="682"/>
    <cellStyle name="20% - Ênfase5 3 2" xfId="683"/>
    <cellStyle name="20% - Ênfase5 3 2 2" xfId="684"/>
    <cellStyle name="20% - Ênfase5 3 2 2 2" xfId="1772"/>
    <cellStyle name="20% - Ênfase5 3 2 2 2 2" xfId="4622"/>
    <cellStyle name="20% - Ênfase5 3 2 2 3" xfId="1771"/>
    <cellStyle name="20% - Ênfase5 3 2 2 3 2" xfId="4621"/>
    <cellStyle name="20% - Ênfase5 3 2 2 4" xfId="3661"/>
    <cellStyle name="20% - Ênfase5 3 2 3" xfId="685"/>
    <cellStyle name="20% - Ênfase5 3 2 3 2" xfId="1774"/>
    <cellStyle name="20% - Ênfase5 3 2 3 2 2" xfId="4624"/>
    <cellStyle name="20% - Ênfase5 3 2 3 3" xfId="1773"/>
    <cellStyle name="20% - Ênfase5 3 2 3 3 2" xfId="4623"/>
    <cellStyle name="20% - Ênfase5 3 2 3 4" xfId="3662"/>
    <cellStyle name="20% - Ênfase5 3 2 4" xfId="686"/>
    <cellStyle name="20% - Ênfase5 3 2 4 2" xfId="1776"/>
    <cellStyle name="20% - Ênfase5 3 2 4 2 2" xfId="4626"/>
    <cellStyle name="20% - Ênfase5 3 2 4 3" xfId="1775"/>
    <cellStyle name="20% - Ênfase5 3 2 4 3 2" xfId="4625"/>
    <cellStyle name="20% - Ênfase5 3 2 4 4" xfId="3663"/>
    <cellStyle name="20% - Ênfase5 3 2 5" xfId="1777"/>
    <cellStyle name="20% - Ênfase5 3 2 5 2" xfId="4627"/>
    <cellStyle name="20% - Ênfase5 3 2 6" xfId="1770"/>
    <cellStyle name="20% - Ênfase5 3 2 6 2" xfId="4620"/>
    <cellStyle name="20% - Ênfase5 3 2 7" xfId="3660"/>
    <cellStyle name="20% - Ênfase5 3 3" xfId="687"/>
    <cellStyle name="20% - Ênfase5 3 3 2" xfId="1779"/>
    <cellStyle name="20% - Ênfase5 3 3 2 2" xfId="4629"/>
    <cellStyle name="20% - Ênfase5 3 3 3" xfId="1778"/>
    <cellStyle name="20% - Ênfase5 3 3 3 2" xfId="4628"/>
    <cellStyle name="20% - Ênfase5 3 3 4" xfId="3664"/>
    <cellStyle name="20% - Ênfase5 3 4" xfId="688"/>
    <cellStyle name="20% - Ênfase5 3 4 2" xfId="1781"/>
    <cellStyle name="20% - Ênfase5 3 4 2 2" xfId="4631"/>
    <cellStyle name="20% - Ênfase5 3 4 3" xfId="1780"/>
    <cellStyle name="20% - Ênfase5 3 4 3 2" xfId="4630"/>
    <cellStyle name="20% - Ênfase5 3 4 4" xfId="3665"/>
    <cellStyle name="20% - Ênfase5 3 5" xfId="689"/>
    <cellStyle name="20% - Ênfase5 3 5 2" xfId="1783"/>
    <cellStyle name="20% - Ênfase5 3 5 2 2" xfId="4633"/>
    <cellStyle name="20% - Ênfase5 3 5 3" xfId="1782"/>
    <cellStyle name="20% - Ênfase5 3 5 3 2" xfId="4632"/>
    <cellStyle name="20% - Ênfase5 3 5 4" xfId="3666"/>
    <cellStyle name="20% - Ênfase5 3 6" xfId="1784"/>
    <cellStyle name="20% - Ênfase5 3 6 2" xfId="4634"/>
    <cellStyle name="20% - Ênfase5 3 7" xfId="1769"/>
    <cellStyle name="20% - Ênfase5 3 7 2" xfId="4619"/>
    <cellStyle name="20% - Ênfase5 3 8" xfId="3659"/>
    <cellStyle name="20% - Ênfase5 4" xfId="690"/>
    <cellStyle name="20% - Ênfase5 4 2" xfId="691"/>
    <cellStyle name="20% - Ênfase5 4 2 2" xfId="692"/>
    <cellStyle name="20% - Ênfase5 4 2 2 2" xfId="1788"/>
    <cellStyle name="20% - Ênfase5 4 2 2 2 2" xfId="4638"/>
    <cellStyle name="20% - Ênfase5 4 2 2 3" xfId="1787"/>
    <cellStyle name="20% - Ênfase5 4 2 2 3 2" xfId="4637"/>
    <cellStyle name="20% - Ênfase5 4 2 2 4" xfId="3669"/>
    <cellStyle name="20% - Ênfase5 4 2 3" xfId="693"/>
    <cellStyle name="20% - Ênfase5 4 2 3 2" xfId="1790"/>
    <cellStyle name="20% - Ênfase5 4 2 3 2 2" xfId="4640"/>
    <cellStyle name="20% - Ênfase5 4 2 3 3" xfId="1789"/>
    <cellStyle name="20% - Ênfase5 4 2 3 3 2" xfId="4639"/>
    <cellStyle name="20% - Ênfase5 4 2 3 4" xfId="3670"/>
    <cellStyle name="20% - Ênfase5 4 2 4" xfId="694"/>
    <cellStyle name="20% - Ênfase5 4 2 4 2" xfId="1792"/>
    <cellStyle name="20% - Ênfase5 4 2 4 2 2" xfId="4642"/>
    <cellStyle name="20% - Ênfase5 4 2 4 3" xfId="1791"/>
    <cellStyle name="20% - Ênfase5 4 2 4 3 2" xfId="4641"/>
    <cellStyle name="20% - Ênfase5 4 2 4 4" xfId="3671"/>
    <cellStyle name="20% - Ênfase5 4 2 5" xfId="1793"/>
    <cellStyle name="20% - Ênfase5 4 2 5 2" xfId="4643"/>
    <cellStyle name="20% - Ênfase5 4 2 6" xfId="1786"/>
    <cellStyle name="20% - Ênfase5 4 2 6 2" xfId="4636"/>
    <cellStyle name="20% - Ênfase5 4 2 7" xfId="3668"/>
    <cellStyle name="20% - Ênfase5 4 3" xfId="695"/>
    <cellStyle name="20% - Ênfase5 4 3 2" xfId="1795"/>
    <cellStyle name="20% - Ênfase5 4 3 2 2" xfId="4645"/>
    <cellStyle name="20% - Ênfase5 4 3 3" xfId="1794"/>
    <cellStyle name="20% - Ênfase5 4 3 3 2" xfId="4644"/>
    <cellStyle name="20% - Ênfase5 4 3 4" xfId="3672"/>
    <cellStyle name="20% - Ênfase5 4 4" xfId="696"/>
    <cellStyle name="20% - Ênfase5 4 4 2" xfId="1797"/>
    <cellStyle name="20% - Ênfase5 4 4 2 2" xfId="4647"/>
    <cellStyle name="20% - Ênfase5 4 4 3" xfId="1796"/>
    <cellStyle name="20% - Ênfase5 4 4 3 2" xfId="4646"/>
    <cellStyle name="20% - Ênfase5 4 4 4" xfId="3673"/>
    <cellStyle name="20% - Ênfase5 4 5" xfId="697"/>
    <cellStyle name="20% - Ênfase5 4 5 2" xfId="1799"/>
    <cellStyle name="20% - Ênfase5 4 5 2 2" xfId="4649"/>
    <cellStyle name="20% - Ênfase5 4 5 3" xfId="1798"/>
    <cellStyle name="20% - Ênfase5 4 5 3 2" xfId="4648"/>
    <cellStyle name="20% - Ênfase5 4 5 4" xfId="3674"/>
    <cellStyle name="20% - Ênfase5 4 6" xfId="1800"/>
    <cellStyle name="20% - Ênfase5 4 6 2" xfId="4650"/>
    <cellStyle name="20% - Ênfase5 4 7" xfId="1785"/>
    <cellStyle name="20% - Ênfase5 4 7 2" xfId="4635"/>
    <cellStyle name="20% - Ênfase5 4 8" xfId="3667"/>
    <cellStyle name="20% - Ênfase5 5" xfId="698"/>
    <cellStyle name="20% - Ênfase5 5 2" xfId="699"/>
    <cellStyle name="20% - Ênfase5 5 2 2" xfId="700"/>
    <cellStyle name="20% - Ênfase5 5 2 2 2" xfId="1804"/>
    <cellStyle name="20% - Ênfase5 5 2 2 2 2" xfId="4654"/>
    <cellStyle name="20% - Ênfase5 5 2 2 3" xfId="1803"/>
    <cellStyle name="20% - Ênfase5 5 2 2 3 2" xfId="4653"/>
    <cellStyle name="20% - Ênfase5 5 2 2 4" xfId="3677"/>
    <cellStyle name="20% - Ênfase5 5 2 3" xfId="701"/>
    <cellStyle name="20% - Ênfase5 5 2 3 2" xfId="1806"/>
    <cellStyle name="20% - Ênfase5 5 2 3 2 2" xfId="4656"/>
    <cellStyle name="20% - Ênfase5 5 2 3 3" xfId="1805"/>
    <cellStyle name="20% - Ênfase5 5 2 3 3 2" xfId="4655"/>
    <cellStyle name="20% - Ênfase5 5 2 3 4" xfId="3678"/>
    <cellStyle name="20% - Ênfase5 5 2 4" xfId="702"/>
    <cellStyle name="20% - Ênfase5 5 2 4 2" xfId="1808"/>
    <cellStyle name="20% - Ênfase5 5 2 4 2 2" xfId="4658"/>
    <cellStyle name="20% - Ênfase5 5 2 4 3" xfId="1807"/>
    <cellStyle name="20% - Ênfase5 5 2 4 3 2" xfId="4657"/>
    <cellStyle name="20% - Ênfase5 5 2 4 4" xfId="3679"/>
    <cellStyle name="20% - Ênfase5 5 2 5" xfId="1809"/>
    <cellStyle name="20% - Ênfase5 5 2 5 2" xfId="4659"/>
    <cellStyle name="20% - Ênfase5 5 2 6" xfId="1802"/>
    <cellStyle name="20% - Ênfase5 5 2 6 2" xfId="4652"/>
    <cellStyle name="20% - Ênfase5 5 2 7" xfId="3676"/>
    <cellStyle name="20% - Ênfase5 5 3" xfId="703"/>
    <cellStyle name="20% - Ênfase5 5 3 2" xfId="1811"/>
    <cellStyle name="20% - Ênfase5 5 3 2 2" xfId="4661"/>
    <cellStyle name="20% - Ênfase5 5 3 3" xfId="1810"/>
    <cellStyle name="20% - Ênfase5 5 3 3 2" xfId="4660"/>
    <cellStyle name="20% - Ênfase5 5 3 4" xfId="3680"/>
    <cellStyle name="20% - Ênfase5 5 4" xfId="704"/>
    <cellStyle name="20% - Ênfase5 5 4 2" xfId="1813"/>
    <cellStyle name="20% - Ênfase5 5 4 2 2" xfId="4663"/>
    <cellStyle name="20% - Ênfase5 5 4 3" xfId="1812"/>
    <cellStyle name="20% - Ênfase5 5 4 3 2" xfId="4662"/>
    <cellStyle name="20% - Ênfase5 5 4 4" xfId="3681"/>
    <cellStyle name="20% - Ênfase5 5 5" xfId="705"/>
    <cellStyle name="20% - Ênfase5 5 5 2" xfId="1815"/>
    <cellStyle name="20% - Ênfase5 5 5 2 2" xfId="4665"/>
    <cellStyle name="20% - Ênfase5 5 5 3" xfId="1814"/>
    <cellStyle name="20% - Ênfase5 5 5 3 2" xfId="4664"/>
    <cellStyle name="20% - Ênfase5 5 5 4" xfId="3682"/>
    <cellStyle name="20% - Ênfase5 5 6" xfId="1816"/>
    <cellStyle name="20% - Ênfase5 5 6 2" xfId="4666"/>
    <cellStyle name="20% - Ênfase5 5 7" xfId="1801"/>
    <cellStyle name="20% - Ênfase5 5 7 2" xfId="4651"/>
    <cellStyle name="20% - Ênfase5 5 8" xfId="3675"/>
    <cellStyle name="20% - Ênfase5 6" xfId="706"/>
    <cellStyle name="20% - Ênfase5 6 2" xfId="707"/>
    <cellStyle name="20% - Ênfase5 6 2 2" xfId="1819"/>
    <cellStyle name="20% - Ênfase5 6 2 2 2" xfId="4669"/>
    <cellStyle name="20% - Ênfase5 6 2 3" xfId="1818"/>
    <cellStyle name="20% - Ênfase5 6 2 3 2" xfId="4668"/>
    <cellStyle name="20% - Ênfase5 6 2 4" xfId="3684"/>
    <cellStyle name="20% - Ênfase5 6 3" xfId="708"/>
    <cellStyle name="20% - Ênfase5 6 3 2" xfId="1821"/>
    <cellStyle name="20% - Ênfase5 6 3 2 2" xfId="4671"/>
    <cellStyle name="20% - Ênfase5 6 3 3" xfId="1820"/>
    <cellStyle name="20% - Ênfase5 6 3 3 2" xfId="4670"/>
    <cellStyle name="20% - Ênfase5 6 3 4" xfId="3685"/>
    <cellStyle name="20% - Ênfase5 6 4" xfId="709"/>
    <cellStyle name="20% - Ênfase5 6 4 2" xfId="1823"/>
    <cellStyle name="20% - Ênfase5 6 4 2 2" xfId="4673"/>
    <cellStyle name="20% - Ênfase5 6 4 3" xfId="1822"/>
    <cellStyle name="20% - Ênfase5 6 4 3 2" xfId="4672"/>
    <cellStyle name="20% - Ênfase5 6 4 4" xfId="3686"/>
    <cellStyle name="20% - Ênfase5 6 5" xfId="1824"/>
    <cellStyle name="20% - Ênfase5 6 5 2" xfId="4674"/>
    <cellStyle name="20% - Ênfase5 6 6" xfId="1817"/>
    <cellStyle name="20% - Ênfase5 6 6 2" xfId="4667"/>
    <cellStyle name="20% - Ênfase5 6 7" xfId="3683"/>
    <cellStyle name="20% - Ênfase5 7" xfId="710"/>
    <cellStyle name="20% - Ênfase5 7 2" xfId="711"/>
    <cellStyle name="20% - Ênfase5 7 2 2" xfId="1827"/>
    <cellStyle name="20% - Ênfase5 7 2 2 2" xfId="4677"/>
    <cellStyle name="20% - Ênfase5 7 2 3" xfId="1826"/>
    <cellStyle name="20% - Ênfase5 7 2 3 2" xfId="4676"/>
    <cellStyle name="20% - Ênfase5 7 2 4" xfId="3688"/>
    <cellStyle name="20% - Ênfase5 7 3" xfId="712"/>
    <cellStyle name="20% - Ênfase5 7 3 2" xfId="1829"/>
    <cellStyle name="20% - Ênfase5 7 3 2 2" xfId="4679"/>
    <cellStyle name="20% - Ênfase5 7 3 3" xfId="1828"/>
    <cellStyle name="20% - Ênfase5 7 3 3 2" xfId="4678"/>
    <cellStyle name="20% - Ênfase5 7 3 4" xfId="3689"/>
    <cellStyle name="20% - Ênfase5 7 4" xfId="713"/>
    <cellStyle name="20% - Ênfase5 7 4 2" xfId="1831"/>
    <cellStyle name="20% - Ênfase5 7 4 2 2" xfId="4681"/>
    <cellStyle name="20% - Ênfase5 7 4 3" xfId="1830"/>
    <cellStyle name="20% - Ênfase5 7 4 3 2" xfId="4680"/>
    <cellStyle name="20% - Ênfase5 7 4 4" xfId="3690"/>
    <cellStyle name="20% - Ênfase5 7 5" xfId="1832"/>
    <cellStyle name="20% - Ênfase5 7 5 2" xfId="4682"/>
    <cellStyle name="20% - Ênfase5 7 6" xfId="1825"/>
    <cellStyle name="20% - Ênfase5 7 6 2" xfId="4675"/>
    <cellStyle name="20% - Ênfase5 7 7" xfId="3687"/>
    <cellStyle name="20% - Ênfase5 8" xfId="714"/>
    <cellStyle name="20% - Ênfase5 9" xfId="715"/>
    <cellStyle name="20% - Ênfase5 9 2" xfId="1834"/>
    <cellStyle name="20% - Ênfase5 9 2 2" xfId="4684"/>
    <cellStyle name="20% - Ênfase5 9 3" xfId="1833"/>
    <cellStyle name="20% - Ênfase5 9 3 2" xfId="4683"/>
    <cellStyle name="20% - Ênfase5 9 4" xfId="3691"/>
    <cellStyle name="20% - Ênfase6 10" xfId="716"/>
    <cellStyle name="20% - Ênfase6 10 2" xfId="1836"/>
    <cellStyle name="20% - Ênfase6 10 2 2" xfId="4686"/>
    <cellStyle name="20% - Ênfase6 10 3" xfId="1835"/>
    <cellStyle name="20% - Ênfase6 10 3 2" xfId="4685"/>
    <cellStyle name="20% - Ênfase6 10 4" xfId="3692"/>
    <cellStyle name="20% - Ênfase6 2" xfId="41"/>
    <cellStyle name="20% - Ênfase6 2 2" xfId="718"/>
    <cellStyle name="20% - Ênfase6 2 2 2" xfId="719"/>
    <cellStyle name="20% - Ênfase6 2 2 2 2" xfId="1840"/>
    <cellStyle name="20% - Ênfase6 2 2 2 2 2" xfId="4690"/>
    <cellStyle name="20% - Ênfase6 2 2 2 3" xfId="1839"/>
    <cellStyle name="20% - Ênfase6 2 2 2 3 2" xfId="4689"/>
    <cellStyle name="20% - Ênfase6 2 2 2 4" xfId="3695"/>
    <cellStyle name="20% - Ênfase6 2 2 3" xfId="720"/>
    <cellStyle name="20% - Ênfase6 2 2 3 2" xfId="1842"/>
    <cellStyle name="20% - Ênfase6 2 2 3 2 2" xfId="4692"/>
    <cellStyle name="20% - Ênfase6 2 2 3 3" xfId="1841"/>
    <cellStyle name="20% - Ênfase6 2 2 3 3 2" xfId="4691"/>
    <cellStyle name="20% - Ênfase6 2 2 3 4" xfId="3696"/>
    <cellStyle name="20% - Ênfase6 2 2 4" xfId="721"/>
    <cellStyle name="20% - Ênfase6 2 2 4 2" xfId="1844"/>
    <cellStyle name="20% - Ênfase6 2 2 4 2 2" xfId="4694"/>
    <cellStyle name="20% - Ênfase6 2 2 4 3" xfId="1843"/>
    <cellStyle name="20% - Ênfase6 2 2 4 3 2" xfId="4693"/>
    <cellStyle name="20% - Ênfase6 2 2 4 4" xfId="3697"/>
    <cellStyle name="20% - Ênfase6 2 2 5" xfId="1845"/>
    <cellStyle name="20% - Ênfase6 2 2 5 2" xfId="4695"/>
    <cellStyle name="20% - Ênfase6 2 2 6" xfId="1838"/>
    <cellStyle name="20% - Ênfase6 2 2 6 2" xfId="4688"/>
    <cellStyle name="20% - Ênfase6 2 2 7" xfId="3694"/>
    <cellStyle name="20% - Ênfase6 2 3" xfId="722"/>
    <cellStyle name="20% - Ênfase6 2 3 2" xfId="1847"/>
    <cellStyle name="20% - Ênfase6 2 3 2 2" xfId="4697"/>
    <cellStyle name="20% - Ênfase6 2 3 3" xfId="1846"/>
    <cellStyle name="20% - Ênfase6 2 3 3 2" xfId="4696"/>
    <cellStyle name="20% - Ênfase6 2 3 4" xfId="3698"/>
    <cellStyle name="20% - Ênfase6 2 4" xfId="723"/>
    <cellStyle name="20% - Ênfase6 2 4 2" xfId="1849"/>
    <cellStyle name="20% - Ênfase6 2 4 2 2" xfId="4699"/>
    <cellStyle name="20% - Ênfase6 2 4 3" xfId="1848"/>
    <cellStyle name="20% - Ênfase6 2 4 3 2" xfId="4698"/>
    <cellStyle name="20% - Ênfase6 2 4 4" xfId="3699"/>
    <cellStyle name="20% - Ênfase6 2 5" xfId="724"/>
    <cellStyle name="20% - Ênfase6 2 5 2" xfId="1851"/>
    <cellStyle name="20% - Ênfase6 2 5 2 2" xfId="4701"/>
    <cellStyle name="20% - Ênfase6 2 5 3" xfId="1850"/>
    <cellStyle name="20% - Ênfase6 2 5 3 2" xfId="4700"/>
    <cellStyle name="20% - Ênfase6 2 5 4" xfId="3700"/>
    <cellStyle name="20% - Ênfase6 2 6" xfId="1852"/>
    <cellStyle name="20% - Ênfase6 2 6 2" xfId="4702"/>
    <cellStyle name="20% - Ênfase6 2 7" xfId="1837"/>
    <cellStyle name="20% - Ênfase6 2 7 2" xfId="4687"/>
    <cellStyle name="20% - Ênfase6 2 8" xfId="717"/>
    <cellStyle name="20% - Ênfase6 2 8 2" xfId="3693"/>
    <cellStyle name="20% - Ênfase6 3" xfId="725"/>
    <cellStyle name="20% - Ênfase6 3 2" xfId="726"/>
    <cellStyle name="20% - Ênfase6 3 2 2" xfId="727"/>
    <cellStyle name="20% - Ênfase6 3 2 2 2" xfId="1856"/>
    <cellStyle name="20% - Ênfase6 3 2 2 2 2" xfId="4706"/>
    <cellStyle name="20% - Ênfase6 3 2 2 3" xfId="1855"/>
    <cellStyle name="20% - Ênfase6 3 2 2 3 2" xfId="4705"/>
    <cellStyle name="20% - Ênfase6 3 2 2 4" xfId="3703"/>
    <cellStyle name="20% - Ênfase6 3 2 3" xfId="728"/>
    <cellStyle name="20% - Ênfase6 3 2 3 2" xfId="1858"/>
    <cellStyle name="20% - Ênfase6 3 2 3 2 2" xfId="4708"/>
    <cellStyle name="20% - Ênfase6 3 2 3 3" xfId="1857"/>
    <cellStyle name="20% - Ênfase6 3 2 3 3 2" xfId="4707"/>
    <cellStyle name="20% - Ênfase6 3 2 3 4" xfId="3704"/>
    <cellStyle name="20% - Ênfase6 3 2 4" xfId="729"/>
    <cellStyle name="20% - Ênfase6 3 2 4 2" xfId="1860"/>
    <cellStyle name="20% - Ênfase6 3 2 4 2 2" xfId="4710"/>
    <cellStyle name="20% - Ênfase6 3 2 4 3" xfId="1859"/>
    <cellStyle name="20% - Ênfase6 3 2 4 3 2" xfId="4709"/>
    <cellStyle name="20% - Ênfase6 3 2 4 4" xfId="3705"/>
    <cellStyle name="20% - Ênfase6 3 2 5" xfId="1861"/>
    <cellStyle name="20% - Ênfase6 3 2 5 2" xfId="4711"/>
    <cellStyle name="20% - Ênfase6 3 2 6" xfId="1854"/>
    <cellStyle name="20% - Ênfase6 3 2 6 2" xfId="4704"/>
    <cellStyle name="20% - Ênfase6 3 2 7" xfId="3702"/>
    <cellStyle name="20% - Ênfase6 3 3" xfId="730"/>
    <cellStyle name="20% - Ênfase6 3 3 2" xfId="1863"/>
    <cellStyle name="20% - Ênfase6 3 3 2 2" xfId="4713"/>
    <cellStyle name="20% - Ênfase6 3 3 3" xfId="1862"/>
    <cellStyle name="20% - Ênfase6 3 3 3 2" xfId="4712"/>
    <cellStyle name="20% - Ênfase6 3 3 4" xfId="3706"/>
    <cellStyle name="20% - Ênfase6 3 4" xfId="731"/>
    <cellStyle name="20% - Ênfase6 3 4 2" xfId="1865"/>
    <cellStyle name="20% - Ênfase6 3 4 2 2" xfId="4715"/>
    <cellStyle name="20% - Ênfase6 3 4 3" xfId="1864"/>
    <cellStyle name="20% - Ênfase6 3 4 3 2" xfId="4714"/>
    <cellStyle name="20% - Ênfase6 3 4 4" xfId="3707"/>
    <cellStyle name="20% - Ênfase6 3 5" xfId="732"/>
    <cellStyle name="20% - Ênfase6 3 5 2" xfId="1867"/>
    <cellStyle name="20% - Ênfase6 3 5 2 2" xfId="4717"/>
    <cellStyle name="20% - Ênfase6 3 5 3" xfId="1866"/>
    <cellStyle name="20% - Ênfase6 3 5 3 2" xfId="4716"/>
    <cellStyle name="20% - Ênfase6 3 5 4" xfId="3708"/>
    <cellStyle name="20% - Ênfase6 3 6" xfId="1868"/>
    <cellStyle name="20% - Ênfase6 3 6 2" xfId="4718"/>
    <cellStyle name="20% - Ênfase6 3 7" xfId="1853"/>
    <cellStyle name="20% - Ênfase6 3 7 2" xfId="4703"/>
    <cellStyle name="20% - Ênfase6 3 8" xfId="3701"/>
    <cellStyle name="20% - Ênfase6 4" xfId="733"/>
    <cellStyle name="20% - Ênfase6 4 2" xfId="734"/>
    <cellStyle name="20% - Ênfase6 4 2 2" xfId="735"/>
    <cellStyle name="20% - Ênfase6 4 2 2 2" xfId="1872"/>
    <cellStyle name="20% - Ênfase6 4 2 2 2 2" xfId="4722"/>
    <cellStyle name="20% - Ênfase6 4 2 2 3" xfId="1871"/>
    <cellStyle name="20% - Ênfase6 4 2 2 3 2" xfId="4721"/>
    <cellStyle name="20% - Ênfase6 4 2 2 4" xfId="3711"/>
    <cellStyle name="20% - Ênfase6 4 2 3" xfId="736"/>
    <cellStyle name="20% - Ênfase6 4 2 3 2" xfId="1874"/>
    <cellStyle name="20% - Ênfase6 4 2 3 2 2" xfId="4724"/>
    <cellStyle name="20% - Ênfase6 4 2 3 3" xfId="1873"/>
    <cellStyle name="20% - Ênfase6 4 2 3 3 2" xfId="4723"/>
    <cellStyle name="20% - Ênfase6 4 2 3 4" xfId="3712"/>
    <cellStyle name="20% - Ênfase6 4 2 4" xfId="737"/>
    <cellStyle name="20% - Ênfase6 4 2 4 2" xfId="1876"/>
    <cellStyle name="20% - Ênfase6 4 2 4 2 2" xfId="4726"/>
    <cellStyle name="20% - Ênfase6 4 2 4 3" xfId="1875"/>
    <cellStyle name="20% - Ênfase6 4 2 4 3 2" xfId="4725"/>
    <cellStyle name="20% - Ênfase6 4 2 4 4" xfId="3713"/>
    <cellStyle name="20% - Ênfase6 4 2 5" xfId="1877"/>
    <cellStyle name="20% - Ênfase6 4 2 5 2" xfId="4727"/>
    <cellStyle name="20% - Ênfase6 4 2 6" xfId="1870"/>
    <cellStyle name="20% - Ênfase6 4 2 6 2" xfId="4720"/>
    <cellStyle name="20% - Ênfase6 4 2 7" xfId="3710"/>
    <cellStyle name="20% - Ênfase6 4 3" xfId="738"/>
    <cellStyle name="20% - Ênfase6 4 3 2" xfId="1879"/>
    <cellStyle name="20% - Ênfase6 4 3 2 2" xfId="4729"/>
    <cellStyle name="20% - Ênfase6 4 3 3" xfId="1878"/>
    <cellStyle name="20% - Ênfase6 4 3 3 2" xfId="4728"/>
    <cellStyle name="20% - Ênfase6 4 3 4" xfId="3714"/>
    <cellStyle name="20% - Ênfase6 4 4" xfId="739"/>
    <cellStyle name="20% - Ênfase6 4 4 2" xfId="1881"/>
    <cellStyle name="20% - Ênfase6 4 4 2 2" xfId="4731"/>
    <cellStyle name="20% - Ênfase6 4 4 3" xfId="1880"/>
    <cellStyle name="20% - Ênfase6 4 4 3 2" xfId="4730"/>
    <cellStyle name="20% - Ênfase6 4 4 4" xfId="3715"/>
    <cellStyle name="20% - Ênfase6 4 5" xfId="740"/>
    <cellStyle name="20% - Ênfase6 4 5 2" xfId="1883"/>
    <cellStyle name="20% - Ênfase6 4 5 2 2" xfId="4733"/>
    <cellStyle name="20% - Ênfase6 4 5 3" xfId="1882"/>
    <cellStyle name="20% - Ênfase6 4 5 3 2" xfId="4732"/>
    <cellStyle name="20% - Ênfase6 4 5 4" xfId="3716"/>
    <cellStyle name="20% - Ênfase6 4 6" xfId="1884"/>
    <cellStyle name="20% - Ênfase6 4 6 2" xfId="4734"/>
    <cellStyle name="20% - Ênfase6 4 7" xfId="1869"/>
    <cellStyle name="20% - Ênfase6 4 7 2" xfId="4719"/>
    <cellStyle name="20% - Ênfase6 4 8" xfId="3709"/>
    <cellStyle name="20% - Ênfase6 5" xfId="741"/>
    <cellStyle name="20% - Ênfase6 5 2" xfId="742"/>
    <cellStyle name="20% - Ênfase6 5 2 2" xfId="743"/>
    <cellStyle name="20% - Ênfase6 5 2 2 2" xfId="1888"/>
    <cellStyle name="20% - Ênfase6 5 2 2 2 2" xfId="4738"/>
    <cellStyle name="20% - Ênfase6 5 2 2 3" xfId="1887"/>
    <cellStyle name="20% - Ênfase6 5 2 2 3 2" xfId="4737"/>
    <cellStyle name="20% - Ênfase6 5 2 2 4" xfId="3719"/>
    <cellStyle name="20% - Ênfase6 5 2 3" xfId="744"/>
    <cellStyle name="20% - Ênfase6 5 2 3 2" xfId="1890"/>
    <cellStyle name="20% - Ênfase6 5 2 3 2 2" xfId="4740"/>
    <cellStyle name="20% - Ênfase6 5 2 3 3" xfId="1889"/>
    <cellStyle name="20% - Ênfase6 5 2 3 3 2" xfId="4739"/>
    <cellStyle name="20% - Ênfase6 5 2 3 4" xfId="3720"/>
    <cellStyle name="20% - Ênfase6 5 2 4" xfId="745"/>
    <cellStyle name="20% - Ênfase6 5 2 4 2" xfId="1892"/>
    <cellStyle name="20% - Ênfase6 5 2 4 2 2" xfId="4742"/>
    <cellStyle name="20% - Ênfase6 5 2 4 3" xfId="1891"/>
    <cellStyle name="20% - Ênfase6 5 2 4 3 2" xfId="4741"/>
    <cellStyle name="20% - Ênfase6 5 2 4 4" xfId="3721"/>
    <cellStyle name="20% - Ênfase6 5 2 5" xfId="1893"/>
    <cellStyle name="20% - Ênfase6 5 2 5 2" xfId="4743"/>
    <cellStyle name="20% - Ênfase6 5 2 6" xfId="1886"/>
    <cellStyle name="20% - Ênfase6 5 2 6 2" xfId="4736"/>
    <cellStyle name="20% - Ênfase6 5 2 7" xfId="3718"/>
    <cellStyle name="20% - Ênfase6 5 3" xfId="746"/>
    <cellStyle name="20% - Ênfase6 5 3 2" xfId="1895"/>
    <cellStyle name="20% - Ênfase6 5 3 2 2" xfId="4745"/>
    <cellStyle name="20% - Ênfase6 5 3 3" xfId="1894"/>
    <cellStyle name="20% - Ênfase6 5 3 3 2" xfId="4744"/>
    <cellStyle name="20% - Ênfase6 5 3 4" xfId="3722"/>
    <cellStyle name="20% - Ênfase6 5 4" xfId="747"/>
    <cellStyle name="20% - Ênfase6 5 4 2" xfId="1897"/>
    <cellStyle name="20% - Ênfase6 5 4 2 2" xfId="4747"/>
    <cellStyle name="20% - Ênfase6 5 4 3" xfId="1896"/>
    <cellStyle name="20% - Ênfase6 5 4 3 2" xfId="4746"/>
    <cellStyle name="20% - Ênfase6 5 4 4" xfId="3723"/>
    <cellStyle name="20% - Ênfase6 5 5" xfId="748"/>
    <cellStyle name="20% - Ênfase6 5 5 2" xfId="1899"/>
    <cellStyle name="20% - Ênfase6 5 5 2 2" xfId="4749"/>
    <cellStyle name="20% - Ênfase6 5 5 3" xfId="1898"/>
    <cellStyle name="20% - Ênfase6 5 5 3 2" xfId="4748"/>
    <cellStyle name="20% - Ênfase6 5 5 4" xfId="3724"/>
    <cellStyle name="20% - Ênfase6 5 6" xfId="1900"/>
    <cellStyle name="20% - Ênfase6 5 6 2" xfId="4750"/>
    <cellStyle name="20% - Ênfase6 5 7" xfId="1885"/>
    <cellStyle name="20% - Ênfase6 5 7 2" xfId="4735"/>
    <cellStyle name="20% - Ênfase6 5 8" xfId="3717"/>
    <cellStyle name="20% - Ênfase6 6" xfId="749"/>
    <cellStyle name="20% - Ênfase6 6 2" xfId="750"/>
    <cellStyle name="20% - Ênfase6 6 2 2" xfId="1903"/>
    <cellStyle name="20% - Ênfase6 6 2 2 2" xfId="4753"/>
    <cellStyle name="20% - Ênfase6 6 2 3" xfId="1902"/>
    <cellStyle name="20% - Ênfase6 6 2 3 2" xfId="4752"/>
    <cellStyle name="20% - Ênfase6 6 2 4" xfId="3726"/>
    <cellStyle name="20% - Ênfase6 6 3" xfId="751"/>
    <cellStyle name="20% - Ênfase6 6 3 2" xfId="1905"/>
    <cellStyle name="20% - Ênfase6 6 3 2 2" xfId="4755"/>
    <cellStyle name="20% - Ênfase6 6 3 3" xfId="1904"/>
    <cellStyle name="20% - Ênfase6 6 3 3 2" xfId="4754"/>
    <cellStyle name="20% - Ênfase6 6 3 4" xfId="3727"/>
    <cellStyle name="20% - Ênfase6 6 4" xfId="752"/>
    <cellStyle name="20% - Ênfase6 6 4 2" xfId="1907"/>
    <cellStyle name="20% - Ênfase6 6 4 2 2" xfId="4757"/>
    <cellStyle name="20% - Ênfase6 6 4 3" xfId="1906"/>
    <cellStyle name="20% - Ênfase6 6 4 3 2" xfId="4756"/>
    <cellStyle name="20% - Ênfase6 6 4 4" xfId="3728"/>
    <cellStyle name="20% - Ênfase6 6 5" xfId="1908"/>
    <cellStyle name="20% - Ênfase6 6 5 2" xfId="4758"/>
    <cellStyle name="20% - Ênfase6 6 6" xfId="1901"/>
    <cellStyle name="20% - Ênfase6 6 6 2" xfId="4751"/>
    <cellStyle name="20% - Ênfase6 6 7" xfId="3725"/>
    <cellStyle name="20% - Ênfase6 7" xfId="753"/>
    <cellStyle name="20% - Ênfase6 7 2" xfId="754"/>
    <cellStyle name="20% - Ênfase6 7 2 2" xfId="1911"/>
    <cellStyle name="20% - Ênfase6 7 2 2 2" xfId="4761"/>
    <cellStyle name="20% - Ênfase6 7 2 3" xfId="1910"/>
    <cellStyle name="20% - Ênfase6 7 2 3 2" xfId="4760"/>
    <cellStyle name="20% - Ênfase6 7 2 4" xfId="3730"/>
    <cellStyle name="20% - Ênfase6 7 3" xfId="755"/>
    <cellStyle name="20% - Ênfase6 7 3 2" xfId="1913"/>
    <cellStyle name="20% - Ênfase6 7 3 2 2" xfId="4763"/>
    <cellStyle name="20% - Ênfase6 7 3 3" xfId="1912"/>
    <cellStyle name="20% - Ênfase6 7 3 3 2" xfId="4762"/>
    <cellStyle name="20% - Ênfase6 7 3 4" xfId="3731"/>
    <cellStyle name="20% - Ênfase6 7 4" xfId="756"/>
    <cellStyle name="20% - Ênfase6 7 4 2" xfId="1915"/>
    <cellStyle name="20% - Ênfase6 7 4 2 2" xfId="4765"/>
    <cellStyle name="20% - Ênfase6 7 4 3" xfId="1914"/>
    <cellStyle name="20% - Ênfase6 7 4 3 2" xfId="4764"/>
    <cellStyle name="20% - Ênfase6 7 4 4" xfId="3732"/>
    <cellStyle name="20% - Ênfase6 7 5" xfId="1916"/>
    <cellStyle name="20% - Ênfase6 7 5 2" xfId="4766"/>
    <cellStyle name="20% - Ênfase6 7 6" xfId="1909"/>
    <cellStyle name="20% - Ênfase6 7 6 2" xfId="4759"/>
    <cellStyle name="20% - Ênfase6 7 7" xfId="3729"/>
    <cellStyle name="20% - Ênfase6 8" xfId="757"/>
    <cellStyle name="20% - Ênfase6 9" xfId="758"/>
    <cellStyle name="20% - Ênfase6 9 2" xfId="1918"/>
    <cellStyle name="20% - Ênfase6 9 2 2" xfId="4768"/>
    <cellStyle name="20% - Ênfase6 9 3" xfId="1917"/>
    <cellStyle name="20% - Ênfase6 9 3 2" xfId="4767"/>
    <cellStyle name="20% - Ênfase6 9 4" xfId="3733"/>
    <cellStyle name="40% - Accent1" xfId="42"/>
    <cellStyle name="40% - Accent1 2" xfId="43"/>
    <cellStyle name="40% - Accent1 2 2" xfId="44"/>
    <cellStyle name="40% - Accent1 3" xfId="45"/>
    <cellStyle name="40% - Accent2" xfId="46"/>
    <cellStyle name="40% - Accent2 2" xfId="47"/>
    <cellStyle name="40% - Accent2 2 2" xfId="48"/>
    <cellStyle name="40% - Accent2 3" xfId="49"/>
    <cellStyle name="40% - Accent3" xfId="50"/>
    <cellStyle name="40% - Accent3 2" xfId="51"/>
    <cellStyle name="40% - Accent3 2 2" xfId="52"/>
    <cellStyle name="40% - Accent3 3" xfId="53"/>
    <cellStyle name="40% - Accent4" xfId="54"/>
    <cellStyle name="40% - Accent4 2" xfId="55"/>
    <cellStyle name="40% - Accent4 2 2" xfId="56"/>
    <cellStyle name="40% - Accent4 3" xfId="57"/>
    <cellStyle name="40% - Accent5" xfId="58"/>
    <cellStyle name="40% - Accent5 2" xfId="59"/>
    <cellStyle name="40% - Accent5 2 2" xfId="60"/>
    <cellStyle name="40% - Accent5 3" xfId="61"/>
    <cellStyle name="40% - Accent6" xfId="62"/>
    <cellStyle name="40% - Accent6 2" xfId="63"/>
    <cellStyle name="40% - Accent6 2 2" xfId="64"/>
    <cellStyle name="40% - Accent6 3" xfId="65"/>
    <cellStyle name="40% - Ênfase1 10" xfId="759"/>
    <cellStyle name="40% - Ênfase1 10 2" xfId="1920"/>
    <cellStyle name="40% - Ênfase1 10 2 2" xfId="4770"/>
    <cellStyle name="40% - Ênfase1 10 3" xfId="1919"/>
    <cellStyle name="40% - Ênfase1 10 3 2" xfId="4769"/>
    <cellStyle name="40% - Ênfase1 10 4" xfId="3734"/>
    <cellStyle name="40% - Ênfase1 2" xfId="66"/>
    <cellStyle name="40% - Ênfase1 2 2" xfId="67"/>
    <cellStyle name="40% - Ênfase1 2 2 2" xfId="68"/>
    <cellStyle name="40% - Ênfase1 2 2 2 2" xfId="1924"/>
    <cellStyle name="40% - Ênfase1 2 2 2 2 2" xfId="4774"/>
    <cellStyle name="40% - Ênfase1 2 2 2 3" xfId="1923"/>
    <cellStyle name="40% - Ênfase1 2 2 2 3 2" xfId="4773"/>
    <cellStyle name="40% - Ênfase1 2 2 2 4" xfId="762"/>
    <cellStyle name="40% - Ênfase1 2 2 2 4 2" xfId="3737"/>
    <cellStyle name="40% - Ênfase1 2 2 3" xfId="763"/>
    <cellStyle name="40% - Ênfase1 2 2 3 2" xfId="1926"/>
    <cellStyle name="40% - Ênfase1 2 2 3 2 2" xfId="4776"/>
    <cellStyle name="40% - Ênfase1 2 2 3 3" xfId="1925"/>
    <cellStyle name="40% - Ênfase1 2 2 3 3 2" xfId="4775"/>
    <cellStyle name="40% - Ênfase1 2 2 3 4" xfId="3738"/>
    <cellStyle name="40% - Ênfase1 2 2 4" xfId="764"/>
    <cellStyle name="40% - Ênfase1 2 2 4 2" xfId="1928"/>
    <cellStyle name="40% - Ênfase1 2 2 4 2 2" xfId="4778"/>
    <cellStyle name="40% - Ênfase1 2 2 4 3" xfId="1927"/>
    <cellStyle name="40% - Ênfase1 2 2 4 3 2" xfId="4777"/>
    <cellStyle name="40% - Ênfase1 2 2 4 4" xfId="3739"/>
    <cellStyle name="40% - Ênfase1 2 2 5" xfId="1929"/>
    <cellStyle name="40% - Ênfase1 2 2 5 2" xfId="4779"/>
    <cellStyle name="40% - Ênfase1 2 2 6" xfId="1922"/>
    <cellStyle name="40% - Ênfase1 2 2 6 2" xfId="4772"/>
    <cellStyle name="40% - Ênfase1 2 2 7" xfId="761"/>
    <cellStyle name="40% - Ênfase1 2 2 7 2" xfId="3736"/>
    <cellStyle name="40% - Ênfase1 2 2 8" xfId="3297"/>
    <cellStyle name="40% - Ênfase1 2 3" xfId="765"/>
    <cellStyle name="40% - Ênfase1 2 3 2" xfId="1931"/>
    <cellStyle name="40% - Ênfase1 2 3 2 2" xfId="4781"/>
    <cellStyle name="40% - Ênfase1 2 3 3" xfId="1930"/>
    <cellStyle name="40% - Ênfase1 2 3 3 2" xfId="4780"/>
    <cellStyle name="40% - Ênfase1 2 3 4" xfId="3740"/>
    <cellStyle name="40% - Ênfase1 2 4" xfId="766"/>
    <cellStyle name="40% - Ênfase1 2 4 2" xfId="1933"/>
    <cellStyle name="40% - Ênfase1 2 4 2 2" xfId="4783"/>
    <cellStyle name="40% - Ênfase1 2 4 3" xfId="1932"/>
    <cellStyle name="40% - Ênfase1 2 4 3 2" xfId="4782"/>
    <cellStyle name="40% - Ênfase1 2 4 4" xfId="3741"/>
    <cellStyle name="40% - Ênfase1 2 5" xfId="767"/>
    <cellStyle name="40% - Ênfase1 2 5 2" xfId="1935"/>
    <cellStyle name="40% - Ênfase1 2 5 2 2" xfId="4785"/>
    <cellStyle name="40% - Ênfase1 2 5 3" xfId="1934"/>
    <cellStyle name="40% - Ênfase1 2 5 3 2" xfId="4784"/>
    <cellStyle name="40% - Ênfase1 2 5 4" xfId="3742"/>
    <cellStyle name="40% - Ênfase1 2 6" xfId="1936"/>
    <cellStyle name="40% - Ênfase1 2 6 2" xfId="4786"/>
    <cellStyle name="40% - Ênfase1 2 7" xfId="1921"/>
    <cellStyle name="40% - Ênfase1 2 7 2" xfId="4771"/>
    <cellStyle name="40% - Ênfase1 2 8" xfId="760"/>
    <cellStyle name="40% - Ênfase1 2 8 2" xfId="3735"/>
    <cellStyle name="40% - Ênfase1 3" xfId="768"/>
    <cellStyle name="40% - Ênfase1 3 2" xfId="769"/>
    <cellStyle name="40% - Ênfase1 3 2 2" xfId="770"/>
    <cellStyle name="40% - Ênfase1 3 2 2 2" xfId="1940"/>
    <cellStyle name="40% - Ênfase1 3 2 2 2 2" xfId="4790"/>
    <cellStyle name="40% - Ênfase1 3 2 2 3" xfId="1939"/>
    <cellStyle name="40% - Ênfase1 3 2 2 3 2" xfId="4789"/>
    <cellStyle name="40% - Ênfase1 3 2 2 4" xfId="3745"/>
    <cellStyle name="40% - Ênfase1 3 2 3" xfId="771"/>
    <cellStyle name="40% - Ênfase1 3 2 3 2" xfId="1942"/>
    <cellStyle name="40% - Ênfase1 3 2 3 2 2" xfId="4792"/>
    <cellStyle name="40% - Ênfase1 3 2 3 3" xfId="1941"/>
    <cellStyle name="40% - Ênfase1 3 2 3 3 2" xfId="4791"/>
    <cellStyle name="40% - Ênfase1 3 2 3 4" xfId="3746"/>
    <cellStyle name="40% - Ênfase1 3 2 4" xfId="772"/>
    <cellStyle name="40% - Ênfase1 3 2 4 2" xfId="1944"/>
    <cellStyle name="40% - Ênfase1 3 2 4 2 2" xfId="4794"/>
    <cellStyle name="40% - Ênfase1 3 2 4 3" xfId="1943"/>
    <cellStyle name="40% - Ênfase1 3 2 4 3 2" xfId="4793"/>
    <cellStyle name="40% - Ênfase1 3 2 4 4" xfId="3747"/>
    <cellStyle name="40% - Ênfase1 3 2 5" xfId="1945"/>
    <cellStyle name="40% - Ênfase1 3 2 5 2" xfId="4795"/>
    <cellStyle name="40% - Ênfase1 3 2 6" xfId="1938"/>
    <cellStyle name="40% - Ênfase1 3 2 6 2" xfId="4788"/>
    <cellStyle name="40% - Ênfase1 3 2 7" xfId="3744"/>
    <cellStyle name="40% - Ênfase1 3 3" xfId="773"/>
    <cellStyle name="40% - Ênfase1 3 3 2" xfId="1947"/>
    <cellStyle name="40% - Ênfase1 3 3 2 2" xfId="4797"/>
    <cellStyle name="40% - Ênfase1 3 3 3" xfId="1946"/>
    <cellStyle name="40% - Ênfase1 3 3 3 2" xfId="4796"/>
    <cellStyle name="40% - Ênfase1 3 3 4" xfId="3748"/>
    <cellStyle name="40% - Ênfase1 3 4" xfId="774"/>
    <cellStyle name="40% - Ênfase1 3 4 2" xfId="1949"/>
    <cellStyle name="40% - Ênfase1 3 4 2 2" xfId="4799"/>
    <cellStyle name="40% - Ênfase1 3 4 3" xfId="1948"/>
    <cellStyle name="40% - Ênfase1 3 4 3 2" xfId="4798"/>
    <cellStyle name="40% - Ênfase1 3 4 4" xfId="3749"/>
    <cellStyle name="40% - Ênfase1 3 5" xfId="775"/>
    <cellStyle name="40% - Ênfase1 3 5 2" xfId="1951"/>
    <cellStyle name="40% - Ênfase1 3 5 2 2" xfId="4801"/>
    <cellStyle name="40% - Ênfase1 3 5 3" xfId="1950"/>
    <cellStyle name="40% - Ênfase1 3 5 3 2" xfId="4800"/>
    <cellStyle name="40% - Ênfase1 3 5 4" xfId="3750"/>
    <cellStyle name="40% - Ênfase1 3 6" xfId="1952"/>
    <cellStyle name="40% - Ênfase1 3 6 2" xfId="4802"/>
    <cellStyle name="40% - Ênfase1 3 7" xfId="1937"/>
    <cellStyle name="40% - Ênfase1 3 7 2" xfId="4787"/>
    <cellStyle name="40% - Ênfase1 3 8" xfId="3743"/>
    <cellStyle name="40% - Ênfase1 4" xfId="776"/>
    <cellStyle name="40% - Ênfase1 4 2" xfId="777"/>
    <cellStyle name="40% - Ênfase1 4 2 2" xfId="778"/>
    <cellStyle name="40% - Ênfase1 4 2 2 2" xfId="1956"/>
    <cellStyle name="40% - Ênfase1 4 2 2 2 2" xfId="4806"/>
    <cellStyle name="40% - Ênfase1 4 2 2 3" xfId="1955"/>
    <cellStyle name="40% - Ênfase1 4 2 2 3 2" xfId="4805"/>
    <cellStyle name="40% - Ênfase1 4 2 2 4" xfId="3753"/>
    <cellStyle name="40% - Ênfase1 4 2 3" xfId="779"/>
    <cellStyle name="40% - Ênfase1 4 2 3 2" xfId="1958"/>
    <cellStyle name="40% - Ênfase1 4 2 3 2 2" xfId="4808"/>
    <cellStyle name="40% - Ênfase1 4 2 3 3" xfId="1957"/>
    <cellStyle name="40% - Ênfase1 4 2 3 3 2" xfId="4807"/>
    <cellStyle name="40% - Ênfase1 4 2 3 4" xfId="3754"/>
    <cellStyle name="40% - Ênfase1 4 2 4" xfId="780"/>
    <cellStyle name="40% - Ênfase1 4 2 4 2" xfId="1960"/>
    <cellStyle name="40% - Ênfase1 4 2 4 2 2" xfId="4810"/>
    <cellStyle name="40% - Ênfase1 4 2 4 3" xfId="1959"/>
    <cellStyle name="40% - Ênfase1 4 2 4 3 2" xfId="4809"/>
    <cellStyle name="40% - Ênfase1 4 2 4 4" xfId="3755"/>
    <cellStyle name="40% - Ênfase1 4 2 5" xfId="1961"/>
    <cellStyle name="40% - Ênfase1 4 2 5 2" xfId="4811"/>
    <cellStyle name="40% - Ênfase1 4 2 6" xfId="1954"/>
    <cellStyle name="40% - Ênfase1 4 2 6 2" xfId="4804"/>
    <cellStyle name="40% - Ênfase1 4 2 7" xfId="3752"/>
    <cellStyle name="40% - Ênfase1 4 3" xfId="781"/>
    <cellStyle name="40% - Ênfase1 4 3 2" xfId="1963"/>
    <cellStyle name="40% - Ênfase1 4 3 2 2" xfId="4813"/>
    <cellStyle name="40% - Ênfase1 4 3 3" xfId="1962"/>
    <cellStyle name="40% - Ênfase1 4 3 3 2" xfId="4812"/>
    <cellStyle name="40% - Ênfase1 4 3 4" xfId="3756"/>
    <cellStyle name="40% - Ênfase1 4 4" xfId="782"/>
    <cellStyle name="40% - Ênfase1 4 4 2" xfId="1965"/>
    <cellStyle name="40% - Ênfase1 4 4 2 2" xfId="4815"/>
    <cellStyle name="40% - Ênfase1 4 4 3" xfId="1964"/>
    <cellStyle name="40% - Ênfase1 4 4 3 2" xfId="4814"/>
    <cellStyle name="40% - Ênfase1 4 4 4" xfId="3757"/>
    <cellStyle name="40% - Ênfase1 4 5" xfId="783"/>
    <cellStyle name="40% - Ênfase1 4 5 2" xfId="1967"/>
    <cellStyle name="40% - Ênfase1 4 5 2 2" xfId="4817"/>
    <cellStyle name="40% - Ênfase1 4 5 3" xfId="1966"/>
    <cellStyle name="40% - Ênfase1 4 5 3 2" xfId="4816"/>
    <cellStyle name="40% - Ênfase1 4 5 4" xfId="3758"/>
    <cellStyle name="40% - Ênfase1 4 6" xfId="1968"/>
    <cellStyle name="40% - Ênfase1 4 6 2" xfId="4818"/>
    <cellStyle name="40% - Ênfase1 4 7" xfId="1953"/>
    <cellStyle name="40% - Ênfase1 4 7 2" xfId="4803"/>
    <cellStyle name="40% - Ênfase1 4 8" xfId="3751"/>
    <cellStyle name="40% - Ênfase1 5" xfId="784"/>
    <cellStyle name="40% - Ênfase1 5 2" xfId="785"/>
    <cellStyle name="40% - Ênfase1 5 2 2" xfId="786"/>
    <cellStyle name="40% - Ênfase1 5 2 2 2" xfId="1972"/>
    <cellStyle name="40% - Ênfase1 5 2 2 2 2" xfId="4822"/>
    <cellStyle name="40% - Ênfase1 5 2 2 3" xfId="1971"/>
    <cellStyle name="40% - Ênfase1 5 2 2 3 2" xfId="4821"/>
    <cellStyle name="40% - Ênfase1 5 2 2 4" xfId="3761"/>
    <cellStyle name="40% - Ênfase1 5 2 3" xfId="787"/>
    <cellStyle name="40% - Ênfase1 5 2 3 2" xfId="1974"/>
    <cellStyle name="40% - Ênfase1 5 2 3 2 2" xfId="4824"/>
    <cellStyle name="40% - Ênfase1 5 2 3 3" xfId="1973"/>
    <cellStyle name="40% - Ênfase1 5 2 3 3 2" xfId="4823"/>
    <cellStyle name="40% - Ênfase1 5 2 3 4" xfId="3762"/>
    <cellStyle name="40% - Ênfase1 5 2 4" xfId="788"/>
    <cellStyle name="40% - Ênfase1 5 2 4 2" xfId="1976"/>
    <cellStyle name="40% - Ênfase1 5 2 4 2 2" xfId="4826"/>
    <cellStyle name="40% - Ênfase1 5 2 4 3" xfId="1975"/>
    <cellStyle name="40% - Ênfase1 5 2 4 3 2" xfId="4825"/>
    <cellStyle name="40% - Ênfase1 5 2 4 4" xfId="3763"/>
    <cellStyle name="40% - Ênfase1 5 2 5" xfId="1977"/>
    <cellStyle name="40% - Ênfase1 5 2 5 2" xfId="4827"/>
    <cellStyle name="40% - Ênfase1 5 2 6" xfId="1970"/>
    <cellStyle name="40% - Ênfase1 5 2 6 2" xfId="4820"/>
    <cellStyle name="40% - Ênfase1 5 2 7" xfId="3760"/>
    <cellStyle name="40% - Ênfase1 5 3" xfId="789"/>
    <cellStyle name="40% - Ênfase1 5 3 2" xfId="1979"/>
    <cellStyle name="40% - Ênfase1 5 3 2 2" xfId="4829"/>
    <cellStyle name="40% - Ênfase1 5 3 3" xfId="1978"/>
    <cellStyle name="40% - Ênfase1 5 3 3 2" xfId="4828"/>
    <cellStyle name="40% - Ênfase1 5 3 4" xfId="3764"/>
    <cellStyle name="40% - Ênfase1 5 4" xfId="790"/>
    <cellStyle name="40% - Ênfase1 5 4 2" xfId="1981"/>
    <cellStyle name="40% - Ênfase1 5 4 2 2" xfId="4831"/>
    <cellStyle name="40% - Ênfase1 5 4 3" xfId="1980"/>
    <cellStyle name="40% - Ênfase1 5 4 3 2" xfId="4830"/>
    <cellStyle name="40% - Ênfase1 5 4 4" xfId="3765"/>
    <cellStyle name="40% - Ênfase1 5 5" xfId="791"/>
    <cellStyle name="40% - Ênfase1 5 5 2" xfId="1983"/>
    <cellStyle name="40% - Ênfase1 5 5 2 2" xfId="4833"/>
    <cellStyle name="40% - Ênfase1 5 5 3" xfId="1982"/>
    <cellStyle name="40% - Ênfase1 5 5 3 2" xfId="4832"/>
    <cellStyle name="40% - Ênfase1 5 5 4" xfId="3766"/>
    <cellStyle name="40% - Ênfase1 5 6" xfId="1984"/>
    <cellStyle name="40% - Ênfase1 5 6 2" xfId="4834"/>
    <cellStyle name="40% - Ênfase1 5 7" xfId="1969"/>
    <cellStyle name="40% - Ênfase1 5 7 2" xfId="4819"/>
    <cellStyle name="40% - Ênfase1 5 8" xfId="3759"/>
    <cellStyle name="40% - Ênfase1 6" xfId="792"/>
    <cellStyle name="40% - Ênfase1 6 2" xfId="793"/>
    <cellStyle name="40% - Ênfase1 6 2 2" xfId="1987"/>
    <cellStyle name="40% - Ênfase1 6 2 2 2" xfId="4837"/>
    <cellStyle name="40% - Ênfase1 6 2 3" xfId="1986"/>
    <cellStyle name="40% - Ênfase1 6 2 3 2" xfId="4836"/>
    <cellStyle name="40% - Ênfase1 6 2 4" xfId="3768"/>
    <cellStyle name="40% - Ênfase1 6 3" xfId="794"/>
    <cellStyle name="40% - Ênfase1 6 3 2" xfId="1989"/>
    <cellStyle name="40% - Ênfase1 6 3 2 2" xfId="4839"/>
    <cellStyle name="40% - Ênfase1 6 3 3" xfId="1988"/>
    <cellStyle name="40% - Ênfase1 6 3 3 2" xfId="4838"/>
    <cellStyle name="40% - Ênfase1 6 3 4" xfId="3769"/>
    <cellStyle name="40% - Ênfase1 6 4" xfId="795"/>
    <cellStyle name="40% - Ênfase1 6 4 2" xfId="1991"/>
    <cellStyle name="40% - Ênfase1 6 4 2 2" xfId="4841"/>
    <cellStyle name="40% - Ênfase1 6 4 3" xfId="1990"/>
    <cellStyle name="40% - Ênfase1 6 4 3 2" xfId="4840"/>
    <cellStyle name="40% - Ênfase1 6 4 4" xfId="3770"/>
    <cellStyle name="40% - Ênfase1 6 5" xfId="1992"/>
    <cellStyle name="40% - Ênfase1 6 5 2" xfId="4842"/>
    <cellStyle name="40% - Ênfase1 6 6" xfId="1985"/>
    <cellStyle name="40% - Ênfase1 6 6 2" xfId="4835"/>
    <cellStyle name="40% - Ênfase1 6 7" xfId="3767"/>
    <cellStyle name="40% - Ênfase1 7" xfId="796"/>
    <cellStyle name="40% - Ênfase1 7 2" xfId="797"/>
    <cellStyle name="40% - Ênfase1 7 2 2" xfId="1995"/>
    <cellStyle name="40% - Ênfase1 7 2 2 2" xfId="4845"/>
    <cellStyle name="40% - Ênfase1 7 2 3" xfId="1994"/>
    <cellStyle name="40% - Ênfase1 7 2 3 2" xfId="4844"/>
    <cellStyle name="40% - Ênfase1 7 2 4" xfId="3772"/>
    <cellStyle name="40% - Ênfase1 7 3" xfId="798"/>
    <cellStyle name="40% - Ênfase1 7 3 2" xfId="1997"/>
    <cellStyle name="40% - Ênfase1 7 3 2 2" xfId="4847"/>
    <cellStyle name="40% - Ênfase1 7 3 3" xfId="1996"/>
    <cellStyle name="40% - Ênfase1 7 3 3 2" xfId="4846"/>
    <cellStyle name="40% - Ênfase1 7 3 4" xfId="3773"/>
    <cellStyle name="40% - Ênfase1 7 4" xfId="799"/>
    <cellStyle name="40% - Ênfase1 7 4 2" xfId="1999"/>
    <cellStyle name="40% - Ênfase1 7 4 2 2" xfId="4849"/>
    <cellStyle name="40% - Ênfase1 7 4 3" xfId="1998"/>
    <cellStyle name="40% - Ênfase1 7 4 3 2" xfId="4848"/>
    <cellStyle name="40% - Ênfase1 7 4 4" xfId="3774"/>
    <cellStyle name="40% - Ênfase1 7 5" xfId="2000"/>
    <cellStyle name="40% - Ênfase1 7 5 2" xfId="4850"/>
    <cellStyle name="40% - Ênfase1 7 6" xfId="1993"/>
    <cellStyle name="40% - Ênfase1 7 6 2" xfId="4843"/>
    <cellStyle name="40% - Ênfase1 7 7" xfId="3771"/>
    <cellStyle name="40% - Ênfase1 8" xfId="800"/>
    <cellStyle name="40% - Ênfase1 9" xfId="801"/>
    <cellStyle name="40% - Ênfase1 9 2" xfId="2002"/>
    <cellStyle name="40% - Ênfase1 9 2 2" xfId="4852"/>
    <cellStyle name="40% - Ênfase1 9 3" xfId="2001"/>
    <cellStyle name="40% - Ênfase1 9 3 2" xfId="4851"/>
    <cellStyle name="40% - Ênfase1 9 4" xfId="3775"/>
    <cellStyle name="40% - Ênfase2 10" xfId="802"/>
    <cellStyle name="40% - Ênfase2 10 2" xfId="2004"/>
    <cellStyle name="40% - Ênfase2 10 2 2" xfId="4854"/>
    <cellStyle name="40% - Ênfase2 10 3" xfId="2003"/>
    <cellStyle name="40% - Ênfase2 10 3 2" xfId="4853"/>
    <cellStyle name="40% - Ênfase2 10 4" xfId="3776"/>
    <cellStyle name="40% - Ênfase2 2" xfId="69"/>
    <cellStyle name="40% - Ênfase2 2 10" xfId="3298"/>
    <cellStyle name="40% - Ênfase2 2 2" xfId="70"/>
    <cellStyle name="40% - Ênfase2 2 2 2" xfId="805"/>
    <cellStyle name="40% - Ênfase2 2 2 2 2" xfId="2008"/>
    <cellStyle name="40% - Ênfase2 2 2 2 2 2" xfId="4858"/>
    <cellStyle name="40% - Ênfase2 2 2 2 3" xfId="2007"/>
    <cellStyle name="40% - Ênfase2 2 2 2 3 2" xfId="4857"/>
    <cellStyle name="40% - Ênfase2 2 2 2 4" xfId="3779"/>
    <cellStyle name="40% - Ênfase2 2 2 3" xfId="806"/>
    <cellStyle name="40% - Ênfase2 2 2 3 2" xfId="2010"/>
    <cellStyle name="40% - Ênfase2 2 2 3 2 2" xfId="4860"/>
    <cellStyle name="40% - Ênfase2 2 2 3 3" xfId="2009"/>
    <cellStyle name="40% - Ênfase2 2 2 3 3 2" xfId="4859"/>
    <cellStyle name="40% - Ênfase2 2 2 3 4" xfId="3780"/>
    <cellStyle name="40% - Ênfase2 2 2 4" xfId="807"/>
    <cellStyle name="40% - Ênfase2 2 2 4 2" xfId="2012"/>
    <cellStyle name="40% - Ênfase2 2 2 4 2 2" xfId="4862"/>
    <cellStyle name="40% - Ênfase2 2 2 4 3" xfId="2011"/>
    <cellStyle name="40% - Ênfase2 2 2 4 3 2" xfId="4861"/>
    <cellStyle name="40% - Ênfase2 2 2 4 4" xfId="3781"/>
    <cellStyle name="40% - Ênfase2 2 2 5" xfId="808"/>
    <cellStyle name="40% - Ênfase2 2 2 5 2" xfId="2014"/>
    <cellStyle name="40% - Ênfase2 2 2 5 2 2" xfId="4864"/>
    <cellStyle name="40% - Ênfase2 2 2 5 3" xfId="2013"/>
    <cellStyle name="40% - Ênfase2 2 2 5 3 2" xfId="4863"/>
    <cellStyle name="40% - Ênfase2 2 2 5 4" xfId="3782"/>
    <cellStyle name="40% - Ênfase2 2 2 6" xfId="2015"/>
    <cellStyle name="40% - Ênfase2 2 2 6 2" xfId="4865"/>
    <cellStyle name="40% - Ênfase2 2 2 7" xfId="2006"/>
    <cellStyle name="40% - Ênfase2 2 2 7 2" xfId="4856"/>
    <cellStyle name="40% - Ênfase2 2 2 8" xfId="804"/>
    <cellStyle name="40% - Ênfase2 2 2 8 2" xfId="3778"/>
    <cellStyle name="40% - Ênfase2 2 2 9" xfId="3299"/>
    <cellStyle name="40% - Ênfase2 2 3" xfId="71"/>
    <cellStyle name="40% - Ênfase2 2 3 2" xfId="72"/>
    <cellStyle name="40% - Ênfase2 2 3 2 2" xfId="2017"/>
    <cellStyle name="40% - Ênfase2 2 3 2 2 2" xfId="4867"/>
    <cellStyle name="40% - Ênfase2 2 3 2 3" xfId="3300"/>
    <cellStyle name="40% - Ênfase2 2 3 3" xfId="2016"/>
    <cellStyle name="40% - Ênfase2 2 3 3 2" xfId="4866"/>
    <cellStyle name="40% - Ênfase2 2 3 4" xfId="809"/>
    <cellStyle name="40% - Ênfase2 2 3 4 2" xfId="3783"/>
    <cellStyle name="40% - Ênfase2 2 4" xfId="810"/>
    <cellStyle name="40% - Ênfase2 2 4 2" xfId="2019"/>
    <cellStyle name="40% - Ênfase2 2 4 2 2" xfId="4869"/>
    <cellStyle name="40% - Ênfase2 2 4 3" xfId="2018"/>
    <cellStyle name="40% - Ênfase2 2 4 3 2" xfId="4868"/>
    <cellStyle name="40% - Ênfase2 2 4 4" xfId="3784"/>
    <cellStyle name="40% - Ênfase2 2 5" xfId="811"/>
    <cellStyle name="40% - Ênfase2 2 5 2" xfId="2021"/>
    <cellStyle name="40% - Ênfase2 2 5 2 2" xfId="4871"/>
    <cellStyle name="40% - Ênfase2 2 5 3" xfId="2020"/>
    <cellStyle name="40% - Ênfase2 2 5 3 2" xfId="4870"/>
    <cellStyle name="40% - Ênfase2 2 5 4" xfId="3785"/>
    <cellStyle name="40% - Ênfase2 2 6" xfId="812"/>
    <cellStyle name="40% - Ênfase2 2 6 2" xfId="2023"/>
    <cellStyle name="40% - Ênfase2 2 6 2 2" xfId="4873"/>
    <cellStyle name="40% - Ênfase2 2 6 3" xfId="2022"/>
    <cellStyle name="40% - Ênfase2 2 6 3 2" xfId="4872"/>
    <cellStyle name="40% - Ênfase2 2 6 4" xfId="3786"/>
    <cellStyle name="40% - Ênfase2 2 7" xfId="2024"/>
    <cellStyle name="40% - Ênfase2 2 7 2" xfId="4874"/>
    <cellStyle name="40% - Ênfase2 2 8" xfId="2005"/>
    <cellStyle name="40% - Ênfase2 2 8 2" xfId="4855"/>
    <cellStyle name="40% - Ênfase2 2 9" xfId="803"/>
    <cellStyle name="40% - Ênfase2 2 9 2" xfId="3777"/>
    <cellStyle name="40% - Ênfase2 3" xfId="813"/>
    <cellStyle name="40% - Ênfase2 3 2" xfId="814"/>
    <cellStyle name="40% - Ênfase2 3 2 2" xfId="815"/>
    <cellStyle name="40% - Ênfase2 3 2 2 2" xfId="2028"/>
    <cellStyle name="40% - Ênfase2 3 2 2 2 2" xfId="4878"/>
    <cellStyle name="40% - Ênfase2 3 2 2 3" xfId="2027"/>
    <cellStyle name="40% - Ênfase2 3 2 2 3 2" xfId="4877"/>
    <cellStyle name="40% - Ênfase2 3 2 2 4" xfId="3789"/>
    <cellStyle name="40% - Ênfase2 3 2 3" xfId="816"/>
    <cellStyle name="40% - Ênfase2 3 2 3 2" xfId="2030"/>
    <cellStyle name="40% - Ênfase2 3 2 3 2 2" xfId="4880"/>
    <cellStyle name="40% - Ênfase2 3 2 3 3" xfId="2029"/>
    <cellStyle name="40% - Ênfase2 3 2 3 3 2" xfId="4879"/>
    <cellStyle name="40% - Ênfase2 3 2 3 4" xfId="3790"/>
    <cellStyle name="40% - Ênfase2 3 2 4" xfId="817"/>
    <cellStyle name="40% - Ênfase2 3 2 4 2" xfId="2032"/>
    <cellStyle name="40% - Ênfase2 3 2 4 2 2" xfId="4882"/>
    <cellStyle name="40% - Ênfase2 3 2 4 3" xfId="2031"/>
    <cellStyle name="40% - Ênfase2 3 2 4 3 2" xfId="4881"/>
    <cellStyle name="40% - Ênfase2 3 2 4 4" xfId="3791"/>
    <cellStyle name="40% - Ênfase2 3 2 5" xfId="2033"/>
    <cellStyle name="40% - Ênfase2 3 2 5 2" xfId="4883"/>
    <cellStyle name="40% - Ênfase2 3 2 6" xfId="2026"/>
    <cellStyle name="40% - Ênfase2 3 2 6 2" xfId="4876"/>
    <cellStyle name="40% - Ênfase2 3 2 7" xfId="3788"/>
    <cellStyle name="40% - Ênfase2 3 3" xfId="818"/>
    <cellStyle name="40% - Ênfase2 3 3 2" xfId="2035"/>
    <cellStyle name="40% - Ênfase2 3 3 2 2" xfId="4885"/>
    <cellStyle name="40% - Ênfase2 3 3 3" xfId="2034"/>
    <cellStyle name="40% - Ênfase2 3 3 3 2" xfId="4884"/>
    <cellStyle name="40% - Ênfase2 3 3 4" xfId="3792"/>
    <cellStyle name="40% - Ênfase2 3 4" xfId="819"/>
    <cellStyle name="40% - Ênfase2 3 4 2" xfId="2037"/>
    <cellStyle name="40% - Ênfase2 3 4 2 2" xfId="4887"/>
    <cellStyle name="40% - Ênfase2 3 4 3" xfId="2036"/>
    <cellStyle name="40% - Ênfase2 3 4 3 2" xfId="4886"/>
    <cellStyle name="40% - Ênfase2 3 4 4" xfId="3793"/>
    <cellStyle name="40% - Ênfase2 3 5" xfId="820"/>
    <cellStyle name="40% - Ênfase2 3 5 2" xfId="2039"/>
    <cellStyle name="40% - Ênfase2 3 5 2 2" xfId="4889"/>
    <cellStyle name="40% - Ênfase2 3 5 3" xfId="2038"/>
    <cellStyle name="40% - Ênfase2 3 5 3 2" xfId="4888"/>
    <cellStyle name="40% - Ênfase2 3 5 4" xfId="3794"/>
    <cellStyle name="40% - Ênfase2 3 6" xfId="2040"/>
    <cellStyle name="40% - Ênfase2 3 6 2" xfId="4890"/>
    <cellStyle name="40% - Ênfase2 3 7" xfId="2025"/>
    <cellStyle name="40% - Ênfase2 3 7 2" xfId="4875"/>
    <cellStyle name="40% - Ênfase2 3 8" xfId="3787"/>
    <cellStyle name="40% - Ênfase2 4" xfId="821"/>
    <cellStyle name="40% - Ênfase2 4 2" xfId="822"/>
    <cellStyle name="40% - Ênfase2 4 2 2" xfId="823"/>
    <cellStyle name="40% - Ênfase2 4 2 2 2" xfId="2044"/>
    <cellStyle name="40% - Ênfase2 4 2 2 2 2" xfId="4894"/>
    <cellStyle name="40% - Ênfase2 4 2 2 3" xfId="2043"/>
    <cellStyle name="40% - Ênfase2 4 2 2 3 2" xfId="4893"/>
    <cellStyle name="40% - Ênfase2 4 2 2 4" xfId="3797"/>
    <cellStyle name="40% - Ênfase2 4 2 3" xfId="824"/>
    <cellStyle name="40% - Ênfase2 4 2 3 2" xfId="2046"/>
    <cellStyle name="40% - Ênfase2 4 2 3 2 2" xfId="4896"/>
    <cellStyle name="40% - Ênfase2 4 2 3 3" xfId="2045"/>
    <cellStyle name="40% - Ênfase2 4 2 3 3 2" xfId="4895"/>
    <cellStyle name="40% - Ênfase2 4 2 3 4" xfId="3798"/>
    <cellStyle name="40% - Ênfase2 4 2 4" xfId="825"/>
    <cellStyle name="40% - Ênfase2 4 2 4 2" xfId="2048"/>
    <cellStyle name="40% - Ênfase2 4 2 4 2 2" xfId="4898"/>
    <cellStyle name="40% - Ênfase2 4 2 4 3" xfId="2047"/>
    <cellStyle name="40% - Ênfase2 4 2 4 3 2" xfId="4897"/>
    <cellStyle name="40% - Ênfase2 4 2 4 4" xfId="3799"/>
    <cellStyle name="40% - Ênfase2 4 2 5" xfId="2049"/>
    <cellStyle name="40% - Ênfase2 4 2 5 2" xfId="4899"/>
    <cellStyle name="40% - Ênfase2 4 2 6" xfId="2042"/>
    <cellStyle name="40% - Ênfase2 4 2 6 2" xfId="4892"/>
    <cellStyle name="40% - Ênfase2 4 2 7" xfId="3796"/>
    <cellStyle name="40% - Ênfase2 4 3" xfId="826"/>
    <cellStyle name="40% - Ênfase2 4 3 2" xfId="2051"/>
    <cellStyle name="40% - Ênfase2 4 3 2 2" xfId="4901"/>
    <cellStyle name="40% - Ênfase2 4 3 3" xfId="2050"/>
    <cellStyle name="40% - Ênfase2 4 3 3 2" xfId="4900"/>
    <cellStyle name="40% - Ênfase2 4 3 4" xfId="3800"/>
    <cellStyle name="40% - Ênfase2 4 4" xfId="827"/>
    <cellStyle name="40% - Ênfase2 4 4 2" xfId="2053"/>
    <cellStyle name="40% - Ênfase2 4 4 2 2" xfId="4903"/>
    <cellStyle name="40% - Ênfase2 4 4 3" xfId="2052"/>
    <cellStyle name="40% - Ênfase2 4 4 3 2" xfId="4902"/>
    <cellStyle name="40% - Ênfase2 4 4 4" xfId="3801"/>
    <cellStyle name="40% - Ênfase2 4 5" xfId="828"/>
    <cellStyle name="40% - Ênfase2 4 5 2" xfId="2055"/>
    <cellStyle name="40% - Ênfase2 4 5 2 2" xfId="4905"/>
    <cellStyle name="40% - Ênfase2 4 5 3" xfId="2054"/>
    <cellStyle name="40% - Ênfase2 4 5 3 2" xfId="4904"/>
    <cellStyle name="40% - Ênfase2 4 5 4" xfId="3802"/>
    <cellStyle name="40% - Ênfase2 4 6" xfId="2056"/>
    <cellStyle name="40% - Ênfase2 4 6 2" xfId="4906"/>
    <cellStyle name="40% - Ênfase2 4 7" xfId="2041"/>
    <cellStyle name="40% - Ênfase2 4 7 2" xfId="4891"/>
    <cellStyle name="40% - Ênfase2 4 8" xfId="3795"/>
    <cellStyle name="40% - Ênfase2 5" xfId="829"/>
    <cellStyle name="40% - Ênfase2 5 2" xfId="830"/>
    <cellStyle name="40% - Ênfase2 5 2 2" xfId="831"/>
    <cellStyle name="40% - Ênfase2 5 2 2 2" xfId="2060"/>
    <cellStyle name="40% - Ênfase2 5 2 2 2 2" xfId="4910"/>
    <cellStyle name="40% - Ênfase2 5 2 2 3" xfId="2059"/>
    <cellStyle name="40% - Ênfase2 5 2 2 3 2" xfId="4909"/>
    <cellStyle name="40% - Ênfase2 5 2 2 4" xfId="3805"/>
    <cellStyle name="40% - Ênfase2 5 2 3" xfId="832"/>
    <cellStyle name="40% - Ênfase2 5 2 3 2" xfId="2062"/>
    <cellStyle name="40% - Ênfase2 5 2 3 2 2" xfId="4912"/>
    <cellStyle name="40% - Ênfase2 5 2 3 3" xfId="2061"/>
    <cellStyle name="40% - Ênfase2 5 2 3 3 2" xfId="4911"/>
    <cellStyle name="40% - Ênfase2 5 2 3 4" xfId="3806"/>
    <cellStyle name="40% - Ênfase2 5 2 4" xfId="833"/>
    <cellStyle name="40% - Ênfase2 5 2 4 2" xfId="2064"/>
    <cellStyle name="40% - Ênfase2 5 2 4 2 2" xfId="4914"/>
    <cellStyle name="40% - Ênfase2 5 2 4 3" xfId="2063"/>
    <cellStyle name="40% - Ênfase2 5 2 4 3 2" xfId="4913"/>
    <cellStyle name="40% - Ênfase2 5 2 4 4" xfId="3807"/>
    <cellStyle name="40% - Ênfase2 5 2 5" xfId="2065"/>
    <cellStyle name="40% - Ênfase2 5 2 5 2" xfId="4915"/>
    <cellStyle name="40% - Ênfase2 5 2 6" xfId="2058"/>
    <cellStyle name="40% - Ênfase2 5 2 6 2" xfId="4908"/>
    <cellStyle name="40% - Ênfase2 5 2 7" xfId="3804"/>
    <cellStyle name="40% - Ênfase2 5 3" xfId="834"/>
    <cellStyle name="40% - Ênfase2 5 3 2" xfId="2067"/>
    <cellStyle name="40% - Ênfase2 5 3 2 2" xfId="4917"/>
    <cellStyle name="40% - Ênfase2 5 3 3" xfId="2066"/>
    <cellStyle name="40% - Ênfase2 5 3 3 2" xfId="4916"/>
    <cellStyle name="40% - Ênfase2 5 3 4" xfId="3808"/>
    <cellStyle name="40% - Ênfase2 5 4" xfId="835"/>
    <cellStyle name="40% - Ênfase2 5 4 2" xfId="2069"/>
    <cellStyle name="40% - Ênfase2 5 4 2 2" xfId="4919"/>
    <cellStyle name="40% - Ênfase2 5 4 3" xfId="2068"/>
    <cellStyle name="40% - Ênfase2 5 4 3 2" xfId="4918"/>
    <cellStyle name="40% - Ênfase2 5 4 4" xfId="3809"/>
    <cellStyle name="40% - Ênfase2 5 5" xfId="836"/>
    <cellStyle name="40% - Ênfase2 5 5 2" xfId="2071"/>
    <cellStyle name="40% - Ênfase2 5 5 2 2" xfId="4921"/>
    <cellStyle name="40% - Ênfase2 5 5 3" xfId="2070"/>
    <cellStyle name="40% - Ênfase2 5 5 3 2" xfId="4920"/>
    <cellStyle name="40% - Ênfase2 5 5 4" xfId="3810"/>
    <cellStyle name="40% - Ênfase2 5 6" xfId="2072"/>
    <cellStyle name="40% - Ênfase2 5 6 2" xfId="4922"/>
    <cellStyle name="40% - Ênfase2 5 7" xfId="2057"/>
    <cellStyle name="40% - Ênfase2 5 7 2" xfId="4907"/>
    <cellStyle name="40% - Ênfase2 5 8" xfId="3803"/>
    <cellStyle name="40% - Ênfase2 6" xfId="837"/>
    <cellStyle name="40% - Ênfase2 6 2" xfId="838"/>
    <cellStyle name="40% - Ênfase2 6 2 2" xfId="2075"/>
    <cellStyle name="40% - Ênfase2 6 2 2 2" xfId="4925"/>
    <cellStyle name="40% - Ênfase2 6 2 3" xfId="2074"/>
    <cellStyle name="40% - Ênfase2 6 2 3 2" xfId="4924"/>
    <cellStyle name="40% - Ênfase2 6 2 4" xfId="3812"/>
    <cellStyle name="40% - Ênfase2 6 3" xfId="839"/>
    <cellStyle name="40% - Ênfase2 6 3 2" xfId="2077"/>
    <cellStyle name="40% - Ênfase2 6 3 2 2" xfId="4927"/>
    <cellStyle name="40% - Ênfase2 6 3 3" xfId="2076"/>
    <cellStyle name="40% - Ênfase2 6 3 3 2" xfId="4926"/>
    <cellStyle name="40% - Ênfase2 6 3 4" xfId="3813"/>
    <cellStyle name="40% - Ênfase2 6 4" xfId="840"/>
    <cellStyle name="40% - Ênfase2 6 4 2" xfId="2079"/>
    <cellStyle name="40% - Ênfase2 6 4 2 2" xfId="4929"/>
    <cellStyle name="40% - Ênfase2 6 4 3" xfId="2078"/>
    <cellStyle name="40% - Ênfase2 6 4 3 2" xfId="4928"/>
    <cellStyle name="40% - Ênfase2 6 4 4" xfId="3814"/>
    <cellStyle name="40% - Ênfase2 6 5" xfId="2080"/>
    <cellStyle name="40% - Ênfase2 6 5 2" xfId="4930"/>
    <cellStyle name="40% - Ênfase2 6 6" xfId="2073"/>
    <cellStyle name="40% - Ênfase2 6 6 2" xfId="4923"/>
    <cellStyle name="40% - Ênfase2 6 7" xfId="3811"/>
    <cellStyle name="40% - Ênfase2 7" xfId="841"/>
    <cellStyle name="40% - Ênfase2 7 2" xfId="842"/>
    <cellStyle name="40% - Ênfase2 7 2 2" xfId="2083"/>
    <cellStyle name="40% - Ênfase2 7 2 2 2" xfId="4933"/>
    <cellStyle name="40% - Ênfase2 7 2 3" xfId="2082"/>
    <cellStyle name="40% - Ênfase2 7 2 3 2" xfId="4932"/>
    <cellStyle name="40% - Ênfase2 7 2 4" xfId="3816"/>
    <cellStyle name="40% - Ênfase2 7 3" xfId="843"/>
    <cellStyle name="40% - Ênfase2 7 3 2" xfId="2085"/>
    <cellStyle name="40% - Ênfase2 7 3 2 2" xfId="4935"/>
    <cellStyle name="40% - Ênfase2 7 3 3" xfId="2084"/>
    <cellStyle name="40% - Ênfase2 7 3 3 2" xfId="4934"/>
    <cellStyle name="40% - Ênfase2 7 3 4" xfId="3817"/>
    <cellStyle name="40% - Ênfase2 7 4" xfId="844"/>
    <cellStyle name="40% - Ênfase2 7 4 2" xfId="2087"/>
    <cellStyle name="40% - Ênfase2 7 4 2 2" xfId="4937"/>
    <cellStyle name="40% - Ênfase2 7 4 3" xfId="2086"/>
    <cellStyle name="40% - Ênfase2 7 4 3 2" xfId="4936"/>
    <cellStyle name="40% - Ênfase2 7 4 4" xfId="3818"/>
    <cellStyle name="40% - Ênfase2 7 5" xfId="2088"/>
    <cellStyle name="40% - Ênfase2 7 5 2" xfId="4938"/>
    <cellStyle name="40% - Ênfase2 7 6" xfId="2081"/>
    <cellStyle name="40% - Ênfase2 7 6 2" xfId="4931"/>
    <cellStyle name="40% - Ênfase2 7 7" xfId="3815"/>
    <cellStyle name="40% - Ênfase2 8" xfId="845"/>
    <cellStyle name="40% - Ênfase2 9" xfId="846"/>
    <cellStyle name="40% - Ênfase2 9 2" xfId="2090"/>
    <cellStyle name="40% - Ênfase2 9 2 2" xfId="4940"/>
    <cellStyle name="40% - Ênfase2 9 3" xfId="2089"/>
    <cellStyle name="40% - Ênfase2 9 3 2" xfId="4939"/>
    <cellStyle name="40% - Ênfase2 9 4" xfId="3819"/>
    <cellStyle name="40% - Ênfase3 10" xfId="847"/>
    <cellStyle name="40% - Ênfase3 10 2" xfId="2092"/>
    <cellStyle name="40% - Ênfase3 10 2 2" xfId="4942"/>
    <cellStyle name="40% - Ênfase3 10 3" xfId="2091"/>
    <cellStyle name="40% - Ênfase3 10 3 2" xfId="4941"/>
    <cellStyle name="40% - Ênfase3 10 4" xfId="3820"/>
    <cellStyle name="40% - Ênfase3 2" xfId="73"/>
    <cellStyle name="40% - Ênfase3 2 2" xfId="74"/>
    <cellStyle name="40% - Ênfase3 2 2 2" xfId="75"/>
    <cellStyle name="40% - Ênfase3 2 2 2 2" xfId="2096"/>
    <cellStyle name="40% - Ênfase3 2 2 2 2 2" xfId="4946"/>
    <cellStyle name="40% - Ênfase3 2 2 2 3" xfId="2095"/>
    <cellStyle name="40% - Ênfase3 2 2 2 3 2" xfId="4945"/>
    <cellStyle name="40% - Ênfase3 2 2 2 4" xfId="850"/>
    <cellStyle name="40% - Ênfase3 2 2 2 4 2" xfId="3823"/>
    <cellStyle name="40% - Ênfase3 2 2 3" xfId="851"/>
    <cellStyle name="40% - Ênfase3 2 2 3 2" xfId="2098"/>
    <cellStyle name="40% - Ênfase3 2 2 3 2 2" xfId="4948"/>
    <cellStyle name="40% - Ênfase3 2 2 3 3" xfId="2097"/>
    <cellStyle name="40% - Ênfase3 2 2 3 3 2" xfId="4947"/>
    <cellStyle name="40% - Ênfase3 2 2 3 4" xfId="3824"/>
    <cellStyle name="40% - Ênfase3 2 2 4" xfId="852"/>
    <cellStyle name="40% - Ênfase3 2 2 4 2" xfId="2100"/>
    <cellStyle name="40% - Ênfase3 2 2 4 2 2" xfId="4950"/>
    <cellStyle name="40% - Ênfase3 2 2 4 3" xfId="2099"/>
    <cellStyle name="40% - Ênfase3 2 2 4 3 2" xfId="4949"/>
    <cellStyle name="40% - Ênfase3 2 2 4 4" xfId="3825"/>
    <cellStyle name="40% - Ênfase3 2 2 5" xfId="2101"/>
    <cellStyle name="40% - Ênfase3 2 2 5 2" xfId="4951"/>
    <cellStyle name="40% - Ênfase3 2 2 6" xfId="2094"/>
    <cellStyle name="40% - Ênfase3 2 2 6 2" xfId="4944"/>
    <cellStyle name="40% - Ênfase3 2 2 7" xfId="849"/>
    <cellStyle name="40% - Ênfase3 2 2 7 2" xfId="3822"/>
    <cellStyle name="40% - Ênfase3 2 2 8" xfId="3301"/>
    <cellStyle name="40% - Ênfase3 2 3" xfId="853"/>
    <cellStyle name="40% - Ênfase3 2 3 2" xfId="2103"/>
    <cellStyle name="40% - Ênfase3 2 3 2 2" xfId="4953"/>
    <cellStyle name="40% - Ênfase3 2 3 3" xfId="2102"/>
    <cellStyle name="40% - Ênfase3 2 3 3 2" xfId="4952"/>
    <cellStyle name="40% - Ênfase3 2 3 4" xfId="3826"/>
    <cellStyle name="40% - Ênfase3 2 4" xfId="854"/>
    <cellStyle name="40% - Ênfase3 2 4 2" xfId="2105"/>
    <cellStyle name="40% - Ênfase3 2 4 2 2" xfId="4955"/>
    <cellStyle name="40% - Ênfase3 2 4 3" xfId="2104"/>
    <cellStyle name="40% - Ênfase3 2 4 3 2" xfId="4954"/>
    <cellStyle name="40% - Ênfase3 2 4 4" xfId="3827"/>
    <cellStyle name="40% - Ênfase3 2 5" xfId="855"/>
    <cellStyle name="40% - Ênfase3 2 5 2" xfId="2107"/>
    <cellStyle name="40% - Ênfase3 2 5 2 2" xfId="4957"/>
    <cellStyle name="40% - Ênfase3 2 5 3" xfId="2106"/>
    <cellStyle name="40% - Ênfase3 2 5 3 2" xfId="4956"/>
    <cellStyle name="40% - Ênfase3 2 5 4" xfId="3828"/>
    <cellStyle name="40% - Ênfase3 2 6" xfId="2108"/>
    <cellStyle name="40% - Ênfase3 2 6 2" xfId="4958"/>
    <cellStyle name="40% - Ênfase3 2 7" xfId="2093"/>
    <cellStyle name="40% - Ênfase3 2 7 2" xfId="4943"/>
    <cellStyle name="40% - Ênfase3 2 8" xfId="848"/>
    <cellStyle name="40% - Ênfase3 2 8 2" xfId="3821"/>
    <cellStyle name="40% - Ênfase3 3" xfId="856"/>
    <cellStyle name="40% - Ênfase3 3 2" xfId="857"/>
    <cellStyle name="40% - Ênfase3 3 2 2" xfId="858"/>
    <cellStyle name="40% - Ênfase3 3 2 2 2" xfId="2112"/>
    <cellStyle name="40% - Ênfase3 3 2 2 2 2" xfId="4962"/>
    <cellStyle name="40% - Ênfase3 3 2 2 3" xfId="2111"/>
    <cellStyle name="40% - Ênfase3 3 2 2 3 2" xfId="4961"/>
    <cellStyle name="40% - Ênfase3 3 2 2 4" xfId="3831"/>
    <cellStyle name="40% - Ênfase3 3 2 3" xfId="859"/>
    <cellStyle name="40% - Ênfase3 3 2 3 2" xfId="2114"/>
    <cellStyle name="40% - Ênfase3 3 2 3 2 2" xfId="4964"/>
    <cellStyle name="40% - Ênfase3 3 2 3 3" xfId="2113"/>
    <cellStyle name="40% - Ênfase3 3 2 3 3 2" xfId="4963"/>
    <cellStyle name="40% - Ênfase3 3 2 3 4" xfId="3832"/>
    <cellStyle name="40% - Ênfase3 3 2 4" xfId="860"/>
    <cellStyle name="40% - Ênfase3 3 2 4 2" xfId="2116"/>
    <cellStyle name="40% - Ênfase3 3 2 4 2 2" xfId="4966"/>
    <cellStyle name="40% - Ênfase3 3 2 4 3" xfId="2115"/>
    <cellStyle name="40% - Ênfase3 3 2 4 3 2" xfId="4965"/>
    <cellStyle name="40% - Ênfase3 3 2 4 4" xfId="3833"/>
    <cellStyle name="40% - Ênfase3 3 2 5" xfId="2117"/>
    <cellStyle name="40% - Ênfase3 3 2 5 2" xfId="4967"/>
    <cellStyle name="40% - Ênfase3 3 2 6" xfId="2110"/>
    <cellStyle name="40% - Ênfase3 3 2 6 2" xfId="4960"/>
    <cellStyle name="40% - Ênfase3 3 2 7" xfId="3830"/>
    <cellStyle name="40% - Ênfase3 3 3" xfId="861"/>
    <cellStyle name="40% - Ênfase3 3 3 2" xfId="2119"/>
    <cellStyle name="40% - Ênfase3 3 3 2 2" xfId="4969"/>
    <cellStyle name="40% - Ênfase3 3 3 3" xfId="2118"/>
    <cellStyle name="40% - Ênfase3 3 3 3 2" xfId="4968"/>
    <cellStyle name="40% - Ênfase3 3 3 4" xfId="3834"/>
    <cellStyle name="40% - Ênfase3 3 4" xfId="862"/>
    <cellStyle name="40% - Ênfase3 3 4 2" xfId="2121"/>
    <cellStyle name="40% - Ênfase3 3 4 2 2" xfId="4971"/>
    <cellStyle name="40% - Ênfase3 3 4 3" xfId="2120"/>
    <cellStyle name="40% - Ênfase3 3 4 3 2" xfId="4970"/>
    <cellStyle name="40% - Ênfase3 3 4 4" xfId="3835"/>
    <cellStyle name="40% - Ênfase3 3 5" xfId="863"/>
    <cellStyle name="40% - Ênfase3 3 5 2" xfId="2123"/>
    <cellStyle name="40% - Ênfase3 3 5 2 2" xfId="4973"/>
    <cellStyle name="40% - Ênfase3 3 5 3" xfId="2122"/>
    <cellStyle name="40% - Ênfase3 3 5 3 2" xfId="4972"/>
    <cellStyle name="40% - Ênfase3 3 5 4" xfId="3836"/>
    <cellStyle name="40% - Ênfase3 3 6" xfId="2124"/>
    <cellStyle name="40% - Ênfase3 3 6 2" xfId="4974"/>
    <cellStyle name="40% - Ênfase3 3 7" xfId="2109"/>
    <cellStyle name="40% - Ênfase3 3 7 2" xfId="4959"/>
    <cellStyle name="40% - Ênfase3 3 8" xfId="3829"/>
    <cellStyle name="40% - Ênfase3 4" xfId="864"/>
    <cellStyle name="40% - Ênfase3 4 2" xfId="865"/>
    <cellStyle name="40% - Ênfase3 4 2 2" xfId="866"/>
    <cellStyle name="40% - Ênfase3 4 2 2 2" xfId="2128"/>
    <cellStyle name="40% - Ênfase3 4 2 2 2 2" xfId="4978"/>
    <cellStyle name="40% - Ênfase3 4 2 2 3" xfId="2127"/>
    <cellStyle name="40% - Ênfase3 4 2 2 3 2" xfId="4977"/>
    <cellStyle name="40% - Ênfase3 4 2 2 4" xfId="3839"/>
    <cellStyle name="40% - Ênfase3 4 2 3" xfId="867"/>
    <cellStyle name="40% - Ênfase3 4 2 3 2" xfId="2130"/>
    <cellStyle name="40% - Ênfase3 4 2 3 2 2" xfId="4980"/>
    <cellStyle name="40% - Ênfase3 4 2 3 3" xfId="2129"/>
    <cellStyle name="40% - Ênfase3 4 2 3 3 2" xfId="4979"/>
    <cellStyle name="40% - Ênfase3 4 2 3 4" xfId="3840"/>
    <cellStyle name="40% - Ênfase3 4 2 4" xfId="868"/>
    <cellStyle name="40% - Ênfase3 4 2 4 2" xfId="2132"/>
    <cellStyle name="40% - Ênfase3 4 2 4 2 2" xfId="4982"/>
    <cellStyle name="40% - Ênfase3 4 2 4 3" xfId="2131"/>
    <cellStyle name="40% - Ênfase3 4 2 4 3 2" xfId="4981"/>
    <cellStyle name="40% - Ênfase3 4 2 4 4" xfId="3841"/>
    <cellStyle name="40% - Ênfase3 4 2 5" xfId="2133"/>
    <cellStyle name="40% - Ênfase3 4 2 5 2" xfId="4983"/>
    <cellStyle name="40% - Ênfase3 4 2 6" xfId="2126"/>
    <cellStyle name="40% - Ênfase3 4 2 6 2" xfId="4976"/>
    <cellStyle name="40% - Ênfase3 4 2 7" xfId="3838"/>
    <cellStyle name="40% - Ênfase3 4 3" xfId="869"/>
    <cellStyle name="40% - Ênfase3 4 3 2" xfId="2135"/>
    <cellStyle name="40% - Ênfase3 4 3 2 2" xfId="4985"/>
    <cellStyle name="40% - Ênfase3 4 3 3" xfId="2134"/>
    <cellStyle name="40% - Ênfase3 4 3 3 2" xfId="4984"/>
    <cellStyle name="40% - Ênfase3 4 3 4" xfId="3842"/>
    <cellStyle name="40% - Ênfase3 4 4" xfId="870"/>
    <cellStyle name="40% - Ênfase3 4 4 2" xfId="2137"/>
    <cellStyle name="40% - Ênfase3 4 4 2 2" xfId="4987"/>
    <cellStyle name="40% - Ênfase3 4 4 3" xfId="2136"/>
    <cellStyle name="40% - Ênfase3 4 4 3 2" xfId="4986"/>
    <cellStyle name="40% - Ênfase3 4 4 4" xfId="3843"/>
    <cellStyle name="40% - Ênfase3 4 5" xfId="871"/>
    <cellStyle name="40% - Ênfase3 4 5 2" xfId="2139"/>
    <cellStyle name="40% - Ênfase3 4 5 2 2" xfId="4989"/>
    <cellStyle name="40% - Ênfase3 4 5 3" xfId="2138"/>
    <cellStyle name="40% - Ênfase3 4 5 3 2" xfId="4988"/>
    <cellStyle name="40% - Ênfase3 4 5 4" xfId="3844"/>
    <cellStyle name="40% - Ênfase3 4 6" xfId="2140"/>
    <cellStyle name="40% - Ênfase3 4 6 2" xfId="4990"/>
    <cellStyle name="40% - Ênfase3 4 7" xfId="2125"/>
    <cellStyle name="40% - Ênfase3 4 7 2" xfId="4975"/>
    <cellStyle name="40% - Ênfase3 4 8" xfId="3837"/>
    <cellStyle name="40% - Ênfase3 5" xfId="872"/>
    <cellStyle name="40% - Ênfase3 5 2" xfId="873"/>
    <cellStyle name="40% - Ênfase3 5 2 2" xfId="874"/>
    <cellStyle name="40% - Ênfase3 5 2 2 2" xfId="2144"/>
    <cellStyle name="40% - Ênfase3 5 2 2 2 2" xfId="4994"/>
    <cellStyle name="40% - Ênfase3 5 2 2 3" xfId="2143"/>
    <cellStyle name="40% - Ênfase3 5 2 2 3 2" xfId="4993"/>
    <cellStyle name="40% - Ênfase3 5 2 2 4" xfId="3847"/>
    <cellStyle name="40% - Ênfase3 5 2 3" xfId="875"/>
    <cellStyle name="40% - Ênfase3 5 2 3 2" xfId="2146"/>
    <cellStyle name="40% - Ênfase3 5 2 3 2 2" xfId="4996"/>
    <cellStyle name="40% - Ênfase3 5 2 3 3" xfId="2145"/>
    <cellStyle name="40% - Ênfase3 5 2 3 3 2" xfId="4995"/>
    <cellStyle name="40% - Ênfase3 5 2 3 4" xfId="3848"/>
    <cellStyle name="40% - Ênfase3 5 2 4" xfId="876"/>
    <cellStyle name="40% - Ênfase3 5 2 4 2" xfId="2148"/>
    <cellStyle name="40% - Ênfase3 5 2 4 2 2" xfId="4998"/>
    <cellStyle name="40% - Ênfase3 5 2 4 3" xfId="2147"/>
    <cellStyle name="40% - Ênfase3 5 2 4 3 2" xfId="4997"/>
    <cellStyle name="40% - Ênfase3 5 2 4 4" xfId="3849"/>
    <cellStyle name="40% - Ênfase3 5 2 5" xfId="2149"/>
    <cellStyle name="40% - Ênfase3 5 2 5 2" xfId="4999"/>
    <cellStyle name="40% - Ênfase3 5 2 6" xfId="2142"/>
    <cellStyle name="40% - Ênfase3 5 2 6 2" xfId="4992"/>
    <cellStyle name="40% - Ênfase3 5 2 7" xfId="3846"/>
    <cellStyle name="40% - Ênfase3 5 3" xfId="877"/>
    <cellStyle name="40% - Ênfase3 5 3 2" xfId="2151"/>
    <cellStyle name="40% - Ênfase3 5 3 2 2" xfId="5001"/>
    <cellStyle name="40% - Ênfase3 5 3 3" xfId="2150"/>
    <cellStyle name="40% - Ênfase3 5 3 3 2" xfId="5000"/>
    <cellStyle name="40% - Ênfase3 5 3 4" xfId="3850"/>
    <cellStyle name="40% - Ênfase3 5 4" xfId="878"/>
    <cellStyle name="40% - Ênfase3 5 4 2" xfId="2153"/>
    <cellStyle name="40% - Ênfase3 5 4 2 2" xfId="5003"/>
    <cellStyle name="40% - Ênfase3 5 4 3" xfId="2152"/>
    <cellStyle name="40% - Ênfase3 5 4 3 2" xfId="5002"/>
    <cellStyle name="40% - Ênfase3 5 4 4" xfId="3851"/>
    <cellStyle name="40% - Ênfase3 5 5" xfId="879"/>
    <cellStyle name="40% - Ênfase3 5 5 2" xfId="2155"/>
    <cellStyle name="40% - Ênfase3 5 5 2 2" xfId="5005"/>
    <cellStyle name="40% - Ênfase3 5 5 3" xfId="2154"/>
    <cellStyle name="40% - Ênfase3 5 5 3 2" xfId="5004"/>
    <cellStyle name="40% - Ênfase3 5 5 4" xfId="3852"/>
    <cellStyle name="40% - Ênfase3 5 6" xfId="2156"/>
    <cellStyle name="40% - Ênfase3 5 6 2" xfId="5006"/>
    <cellStyle name="40% - Ênfase3 5 7" xfId="2141"/>
    <cellStyle name="40% - Ênfase3 5 7 2" xfId="4991"/>
    <cellStyle name="40% - Ênfase3 5 8" xfId="3845"/>
    <cellStyle name="40% - Ênfase3 6" xfId="880"/>
    <cellStyle name="40% - Ênfase3 6 2" xfId="881"/>
    <cellStyle name="40% - Ênfase3 6 2 2" xfId="2159"/>
    <cellStyle name="40% - Ênfase3 6 2 2 2" xfId="5009"/>
    <cellStyle name="40% - Ênfase3 6 2 3" xfId="2158"/>
    <cellStyle name="40% - Ênfase3 6 2 3 2" xfId="5008"/>
    <cellStyle name="40% - Ênfase3 6 2 4" xfId="3854"/>
    <cellStyle name="40% - Ênfase3 6 3" xfId="882"/>
    <cellStyle name="40% - Ênfase3 6 3 2" xfId="2161"/>
    <cellStyle name="40% - Ênfase3 6 3 2 2" xfId="5011"/>
    <cellStyle name="40% - Ênfase3 6 3 3" xfId="2160"/>
    <cellStyle name="40% - Ênfase3 6 3 3 2" xfId="5010"/>
    <cellStyle name="40% - Ênfase3 6 3 4" xfId="3855"/>
    <cellStyle name="40% - Ênfase3 6 4" xfId="883"/>
    <cellStyle name="40% - Ênfase3 6 4 2" xfId="2163"/>
    <cellStyle name="40% - Ênfase3 6 4 2 2" xfId="5013"/>
    <cellStyle name="40% - Ênfase3 6 4 3" xfId="2162"/>
    <cellStyle name="40% - Ênfase3 6 4 3 2" xfId="5012"/>
    <cellStyle name="40% - Ênfase3 6 4 4" xfId="3856"/>
    <cellStyle name="40% - Ênfase3 6 5" xfId="2164"/>
    <cellStyle name="40% - Ênfase3 6 5 2" xfId="5014"/>
    <cellStyle name="40% - Ênfase3 6 6" xfId="2157"/>
    <cellStyle name="40% - Ênfase3 6 6 2" xfId="5007"/>
    <cellStyle name="40% - Ênfase3 6 7" xfId="3853"/>
    <cellStyle name="40% - Ênfase3 7" xfId="884"/>
    <cellStyle name="40% - Ênfase3 7 2" xfId="885"/>
    <cellStyle name="40% - Ênfase3 7 2 2" xfId="2167"/>
    <cellStyle name="40% - Ênfase3 7 2 2 2" xfId="5017"/>
    <cellStyle name="40% - Ênfase3 7 2 3" xfId="2166"/>
    <cellStyle name="40% - Ênfase3 7 2 3 2" xfId="5016"/>
    <cellStyle name="40% - Ênfase3 7 2 4" xfId="3858"/>
    <cellStyle name="40% - Ênfase3 7 3" xfId="886"/>
    <cellStyle name="40% - Ênfase3 7 3 2" xfId="2169"/>
    <cellStyle name="40% - Ênfase3 7 3 2 2" xfId="5019"/>
    <cellStyle name="40% - Ênfase3 7 3 3" xfId="2168"/>
    <cellStyle name="40% - Ênfase3 7 3 3 2" xfId="5018"/>
    <cellStyle name="40% - Ênfase3 7 3 4" xfId="3859"/>
    <cellStyle name="40% - Ênfase3 7 4" xfId="887"/>
    <cellStyle name="40% - Ênfase3 7 4 2" xfId="2171"/>
    <cellStyle name="40% - Ênfase3 7 4 2 2" xfId="5021"/>
    <cellStyle name="40% - Ênfase3 7 4 3" xfId="2170"/>
    <cellStyle name="40% - Ênfase3 7 4 3 2" xfId="5020"/>
    <cellStyle name="40% - Ênfase3 7 4 4" xfId="3860"/>
    <cellStyle name="40% - Ênfase3 7 5" xfId="2172"/>
    <cellStyle name="40% - Ênfase3 7 5 2" xfId="5022"/>
    <cellStyle name="40% - Ênfase3 7 6" xfId="2165"/>
    <cellStyle name="40% - Ênfase3 7 6 2" xfId="5015"/>
    <cellStyle name="40% - Ênfase3 7 7" xfId="3857"/>
    <cellStyle name="40% - Ênfase3 8" xfId="888"/>
    <cellStyle name="40% - Ênfase3 9" xfId="889"/>
    <cellStyle name="40% - Ênfase3 9 2" xfId="2174"/>
    <cellStyle name="40% - Ênfase3 9 2 2" xfId="5024"/>
    <cellStyle name="40% - Ênfase3 9 3" xfId="2173"/>
    <cellStyle name="40% - Ênfase3 9 3 2" xfId="5023"/>
    <cellStyle name="40% - Ênfase3 9 4" xfId="3861"/>
    <cellStyle name="40% - Ênfase4 10" xfId="890"/>
    <cellStyle name="40% - Ênfase4 10 2" xfId="2176"/>
    <cellStyle name="40% - Ênfase4 10 2 2" xfId="5026"/>
    <cellStyle name="40% - Ênfase4 10 3" xfId="2175"/>
    <cellStyle name="40% - Ênfase4 10 3 2" xfId="5025"/>
    <cellStyle name="40% - Ênfase4 10 4" xfId="3862"/>
    <cellStyle name="40% - Ênfase4 2" xfId="76"/>
    <cellStyle name="40% - Ênfase4 2 2" xfId="77"/>
    <cellStyle name="40% - Ênfase4 2 2 2" xfId="78"/>
    <cellStyle name="40% - Ênfase4 2 2 2 2" xfId="2180"/>
    <cellStyle name="40% - Ênfase4 2 2 2 2 2" xfId="5030"/>
    <cellStyle name="40% - Ênfase4 2 2 2 3" xfId="2179"/>
    <cellStyle name="40% - Ênfase4 2 2 2 3 2" xfId="5029"/>
    <cellStyle name="40% - Ênfase4 2 2 2 4" xfId="893"/>
    <cellStyle name="40% - Ênfase4 2 2 2 4 2" xfId="3865"/>
    <cellStyle name="40% - Ênfase4 2 2 3" xfId="894"/>
    <cellStyle name="40% - Ênfase4 2 2 3 2" xfId="2182"/>
    <cellStyle name="40% - Ênfase4 2 2 3 2 2" xfId="5032"/>
    <cellStyle name="40% - Ênfase4 2 2 3 3" xfId="2181"/>
    <cellStyle name="40% - Ênfase4 2 2 3 3 2" xfId="5031"/>
    <cellStyle name="40% - Ênfase4 2 2 3 4" xfId="3866"/>
    <cellStyle name="40% - Ênfase4 2 2 4" xfId="895"/>
    <cellStyle name="40% - Ênfase4 2 2 4 2" xfId="2184"/>
    <cellStyle name="40% - Ênfase4 2 2 4 2 2" xfId="5034"/>
    <cellStyle name="40% - Ênfase4 2 2 4 3" xfId="2183"/>
    <cellStyle name="40% - Ênfase4 2 2 4 3 2" xfId="5033"/>
    <cellStyle name="40% - Ênfase4 2 2 4 4" xfId="3867"/>
    <cellStyle name="40% - Ênfase4 2 2 5" xfId="2185"/>
    <cellStyle name="40% - Ênfase4 2 2 5 2" xfId="5035"/>
    <cellStyle name="40% - Ênfase4 2 2 6" xfId="2178"/>
    <cellStyle name="40% - Ênfase4 2 2 6 2" xfId="5028"/>
    <cellStyle name="40% - Ênfase4 2 2 7" xfId="892"/>
    <cellStyle name="40% - Ênfase4 2 2 7 2" xfId="3864"/>
    <cellStyle name="40% - Ênfase4 2 2 8" xfId="3302"/>
    <cellStyle name="40% - Ênfase4 2 3" xfId="896"/>
    <cellStyle name="40% - Ênfase4 2 3 2" xfId="2187"/>
    <cellStyle name="40% - Ênfase4 2 3 2 2" xfId="5037"/>
    <cellStyle name="40% - Ênfase4 2 3 3" xfId="2186"/>
    <cellStyle name="40% - Ênfase4 2 3 3 2" xfId="5036"/>
    <cellStyle name="40% - Ênfase4 2 3 4" xfId="3868"/>
    <cellStyle name="40% - Ênfase4 2 4" xfId="897"/>
    <cellStyle name="40% - Ênfase4 2 4 2" xfId="2189"/>
    <cellStyle name="40% - Ênfase4 2 4 2 2" xfId="5039"/>
    <cellStyle name="40% - Ênfase4 2 4 3" xfId="2188"/>
    <cellStyle name="40% - Ênfase4 2 4 3 2" xfId="5038"/>
    <cellStyle name="40% - Ênfase4 2 4 4" xfId="3869"/>
    <cellStyle name="40% - Ênfase4 2 5" xfId="898"/>
    <cellStyle name="40% - Ênfase4 2 5 2" xfId="2191"/>
    <cellStyle name="40% - Ênfase4 2 5 2 2" xfId="5041"/>
    <cellStyle name="40% - Ênfase4 2 5 3" xfId="2190"/>
    <cellStyle name="40% - Ênfase4 2 5 3 2" xfId="5040"/>
    <cellStyle name="40% - Ênfase4 2 5 4" xfId="3870"/>
    <cellStyle name="40% - Ênfase4 2 6" xfId="2192"/>
    <cellStyle name="40% - Ênfase4 2 6 2" xfId="5042"/>
    <cellStyle name="40% - Ênfase4 2 7" xfId="2177"/>
    <cellStyle name="40% - Ênfase4 2 7 2" xfId="5027"/>
    <cellStyle name="40% - Ênfase4 2 8" xfId="891"/>
    <cellStyle name="40% - Ênfase4 2 8 2" xfId="3863"/>
    <cellStyle name="40% - Ênfase4 3" xfId="899"/>
    <cellStyle name="40% - Ênfase4 3 2" xfId="900"/>
    <cellStyle name="40% - Ênfase4 3 2 2" xfId="901"/>
    <cellStyle name="40% - Ênfase4 3 2 2 2" xfId="2196"/>
    <cellStyle name="40% - Ênfase4 3 2 2 2 2" xfId="5046"/>
    <cellStyle name="40% - Ênfase4 3 2 2 3" xfId="2195"/>
    <cellStyle name="40% - Ênfase4 3 2 2 3 2" xfId="5045"/>
    <cellStyle name="40% - Ênfase4 3 2 2 4" xfId="3873"/>
    <cellStyle name="40% - Ênfase4 3 2 3" xfId="902"/>
    <cellStyle name="40% - Ênfase4 3 2 3 2" xfId="2198"/>
    <cellStyle name="40% - Ênfase4 3 2 3 2 2" xfId="5048"/>
    <cellStyle name="40% - Ênfase4 3 2 3 3" xfId="2197"/>
    <cellStyle name="40% - Ênfase4 3 2 3 3 2" xfId="5047"/>
    <cellStyle name="40% - Ênfase4 3 2 3 4" xfId="3874"/>
    <cellStyle name="40% - Ênfase4 3 2 4" xfId="903"/>
    <cellStyle name="40% - Ênfase4 3 2 4 2" xfId="2200"/>
    <cellStyle name="40% - Ênfase4 3 2 4 2 2" xfId="5050"/>
    <cellStyle name="40% - Ênfase4 3 2 4 3" xfId="2199"/>
    <cellStyle name="40% - Ênfase4 3 2 4 3 2" xfId="5049"/>
    <cellStyle name="40% - Ênfase4 3 2 4 4" xfId="3875"/>
    <cellStyle name="40% - Ênfase4 3 2 5" xfId="2201"/>
    <cellStyle name="40% - Ênfase4 3 2 5 2" xfId="5051"/>
    <cellStyle name="40% - Ênfase4 3 2 6" xfId="2194"/>
    <cellStyle name="40% - Ênfase4 3 2 6 2" xfId="5044"/>
    <cellStyle name="40% - Ênfase4 3 2 7" xfId="3872"/>
    <cellStyle name="40% - Ênfase4 3 3" xfId="904"/>
    <cellStyle name="40% - Ênfase4 3 3 2" xfId="2203"/>
    <cellStyle name="40% - Ênfase4 3 3 2 2" xfId="5053"/>
    <cellStyle name="40% - Ênfase4 3 3 3" xfId="2202"/>
    <cellStyle name="40% - Ênfase4 3 3 3 2" xfId="5052"/>
    <cellStyle name="40% - Ênfase4 3 3 4" xfId="3876"/>
    <cellStyle name="40% - Ênfase4 3 4" xfId="905"/>
    <cellStyle name="40% - Ênfase4 3 4 2" xfId="2205"/>
    <cellStyle name="40% - Ênfase4 3 4 2 2" xfId="5055"/>
    <cellStyle name="40% - Ênfase4 3 4 3" xfId="2204"/>
    <cellStyle name="40% - Ênfase4 3 4 3 2" xfId="5054"/>
    <cellStyle name="40% - Ênfase4 3 4 4" xfId="3877"/>
    <cellStyle name="40% - Ênfase4 3 5" xfId="906"/>
    <cellStyle name="40% - Ênfase4 3 5 2" xfId="2207"/>
    <cellStyle name="40% - Ênfase4 3 5 2 2" xfId="5057"/>
    <cellStyle name="40% - Ênfase4 3 5 3" xfId="2206"/>
    <cellStyle name="40% - Ênfase4 3 5 3 2" xfId="5056"/>
    <cellStyle name="40% - Ênfase4 3 5 4" xfId="3878"/>
    <cellStyle name="40% - Ênfase4 3 6" xfId="2208"/>
    <cellStyle name="40% - Ênfase4 3 6 2" xfId="5058"/>
    <cellStyle name="40% - Ênfase4 3 7" xfId="2193"/>
    <cellStyle name="40% - Ênfase4 3 7 2" xfId="5043"/>
    <cellStyle name="40% - Ênfase4 3 8" xfId="3871"/>
    <cellStyle name="40% - Ênfase4 4" xfId="907"/>
    <cellStyle name="40% - Ênfase4 4 2" xfId="908"/>
    <cellStyle name="40% - Ênfase4 4 2 2" xfId="909"/>
    <cellStyle name="40% - Ênfase4 4 2 2 2" xfId="2212"/>
    <cellStyle name="40% - Ênfase4 4 2 2 2 2" xfId="5062"/>
    <cellStyle name="40% - Ênfase4 4 2 2 3" xfId="2211"/>
    <cellStyle name="40% - Ênfase4 4 2 2 3 2" xfId="5061"/>
    <cellStyle name="40% - Ênfase4 4 2 2 4" xfId="3881"/>
    <cellStyle name="40% - Ênfase4 4 2 3" xfId="910"/>
    <cellStyle name="40% - Ênfase4 4 2 3 2" xfId="2214"/>
    <cellStyle name="40% - Ênfase4 4 2 3 2 2" xfId="5064"/>
    <cellStyle name="40% - Ênfase4 4 2 3 3" xfId="2213"/>
    <cellStyle name="40% - Ênfase4 4 2 3 3 2" xfId="5063"/>
    <cellStyle name="40% - Ênfase4 4 2 3 4" xfId="3882"/>
    <cellStyle name="40% - Ênfase4 4 2 4" xfId="911"/>
    <cellStyle name="40% - Ênfase4 4 2 4 2" xfId="2216"/>
    <cellStyle name="40% - Ênfase4 4 2 4 2 2" xfId="5066"/>
    <cellStyle name="40% - Ênfase4 4 2 4 3" xfId="2215"/>
    <cellStyle name="40% - Ênfase4 4 2 4 3 2" xfId="5065"/>
    <cellStyle name="40% - Ênfase4 4 2 4 4" xfId="3883"/>
    <cellStyle name="40% - Ênfase4 4 2 5" xfId="2217"/>
    <cellStyle name="40% - Ênfase4 4 2 5 2" xfId="5067"/>
    <cellStyle name="40% - Ênfase4 4 2 6" xfId="2210"/>
    <cellStyle name="40% - Ênfase4 4 2 6 2" xfId="5060"/>
    <cellStyle name="40% - Ênfase4 4 2 7" xfId="3880"/>
    <cellStyle name="40% - Ênfase4 4 3" xfId="912"/>
    <cellStyle name="40% - Ênfase4 4 3 2" xfId="2219"/>
    <cellStyle name="40% - Ênfase4 4 3 2 2" xfId="5069"/>
    <cellStyle name="40% - Ênfase4 4 3 3" xfId="2218"/>
    <cellStyle name="40% - Ênfase4 4 3 3 2" xfId="5068"/>
    <cellStyle name="40% - Ênfase4 4 3 4" xfId="3884"/>
    <cellStyle name="40% - Ênfase4 4 4" xfId="913"/>
    <cellStyle name="40% - Ênfase4 4 4 2" xfId="2221"/>
    <cellStyle name="40% - Ênfase4 4 4 2 2" xfId="5071"/>
    <cellStyle name="40% - Ênfase4 4 4 3" xfId="2220"/>
    <cellStyle name="40% - Ênfase4 4 4 3 2" xfId="5070"/>
    <cellStyle name="40% - Ênfase4 4 4 4" xfId="3885"/>
    <cellStyle name="40% - Ênfase4 4 5" xfId="914"/>
    <cellStyle name="40% - Ênfase4 4 5 2" xfId="2223"/>
    <cellStyle name="40% - Ênfase4 4 5 2 2" xfId="5073"/>
    <cellStyle name="40% - Ênfase4 4 5 3" xfId="2222"/>
    <cellStyle name="40% - Ênfase4 4 5 3 2" xfId="5072"/>
    <cellStyle name="40% - Ênfase4 4 5 4" xfId="3886"/>
    <cellStyle name="40% - Ênfase4 4 6" xfId="2224"/>
    <cellStyle name="40% - Ênfase4 4 6 2" xfId="5074"/>
    <cellStyle name="40% - Ênfase4 4 7" xfId="2209"/>
    <cellStyle name="40% - Ênfase4 4 7 2" xfId="5059"/>
    <cellStyle name="40% - Ênfase4 4 8" xfId="3879"/>
    <cellStyle name="40% - Ênfase4 5" xfId="915"/>
    <cellStyle name="40% - Ênfase4 5 2" xfId="916"/>
    <cellStyle name="40% - Ênfase4 5 2 2" xfId="917"/>
    <cellStyle name="40% - Ênfase4 5 2 2 2" xfId="2228"/>
    <cellStyle name="40% - Ênfase4 5 2 2 2 2" xfId="5078"/>
    <cellStyle name="40% - Ênfase4 5 2 2 3" xfId="2227"/>
    <cellStyle name="40% - Ênfase4 5 2 2 3 2" xfId="5077"/>
    <cellStyle name="40% - Ênfase4 5 2 2 4" xfId="3889"/>
    <cellStyle name="40% - Ênfase4 5 2 3" xfId="918"/>
    <cellStyle name="40% - Ênfase4 5 2 3 2" xfId="2230"/>
    <cellStyle name="40% - Ênfase4 5 2 3 2 2" xfId="5080"/>
    <cellStyle name="40% - Ênfase4 5 2 3 3" xfId="2229"/>
    <cellStyle name="40% - Ênfase4 5 2 3 3 2" xfId="5079"/>
    <cellStyle name="40% - Ênfase4 5 2 3 4" xfId="3890"/>
    <cellStyle name="40% - Ênfase4 5 2 4" xfId="919"/>
    <cellStyle name="40% - Ênfase4 5 2 4 2" xfId="2232"/>
    <cellStyle name="40% - Ênfase4 5 2 4 2 2" xfId="5082"/>
    <cellStyle name="40% - Ênfase4 5 2 4 3" xfId="2231"/>
    <cellStyle name="40% - Ênfase4 5 2 4 3 2" xfId="5081"/>
    <cellStyle name="40% - Ênfase4 5 2 4 4" xfId="3891"/>
    <cellStyle name="40% - Ênfase4 5 2 5" xfId="2233"/>
    <cellStyle name="40% - Ênfase4 5 2 5 2" xfId="5083"/>
    <cellStyle name="40% - Ênfase4 5 2 6" xfId="2226"/>
    <cellStyle name="40% - Ênfase4 5 2 6 2" xfId="5076"/>
    <cellStyle name="40% - Ênfase4 5 2 7" xfId="3888"/>
    <cellStyle name="40% - Ênfase4 5 3" xfId="920"/>
    <cellStyle name="40% - Ênfase4 5 3 2" xfId="2235"/>
    <cellStyle name="40% - Ênfase4 5 3 2 2" xfId="5085"/>
    <cellStyle name="40% - Ênfase4 5 3 3" xfId="2234"/>
    <cellStyle name="40% - Ênfase4 5 3 3 2" xfId="5084"/>
    <cellStyle name="40% - Ênfase4 5 3 4" xfId="3892"/>
    <cellStyle name="40% - Ênfase4 5 4" xfId="921"/>
    <cellStyle name="40% - Ênfase4 5 4 2" xfId="2237"/>
    <cellStyle name="40% - Ênfase4 5 4 2 2" xfId="5087"/>
    <cellStyle name="40% - Ênfase4 5 4 3" xfId="2236"/>
    <cellStyle name="40% - Ênfase4 5 4 3 2" xfId="5086"/>
    <cellStyle name="40% - Ênfase4 5 4 4" xfId="3893"/>
    <cellStyle name="40% - Ênfase4 5 5" xfId="922"/>
    <cellStyle name="40% - Ênfase4 5 5 2" xfId="2239"/>
    <cellStyle name="40% - Ênfase4 5 5 2 2" xfId="5089"/>
    <cellStyle name="40% - Ênfase4 5 5 3" xfId="2238"/>
    <cellStyle name="40% - Ênfase4 5 5 3 2" xfId="5088"/>
    <cellStyle name="40% - Ênfase4 5 5 4" xfId="3894"/>
    <cellStyle name="40% - Ênfase4 5 6" xfId="2240"/>
    <cellStyle name="40% - Ênfase4 5 6 2" xfId="5090"/>
    <cellStyle name="40% - Ênfase4 5 7" xfId="2225"/>
    <cellStyle name="40% - Ênfase4 5 7 2" xfId="5075"/>
    <cellStyle name="40% - Ênfase4 5 8" xfId="3887"/>
    <cellStyle name="40% - Ênfase4 6" xfId="923"/>
    <cellStyle name="40% - Ênfase4 6 2" xfId="924"/>
    <cellStyle name="40% - Ênfase4 6 2 2" xfId="2243"/>
    <cellStyle name="40% - Ênfase4 6 2 2 2" xfId="5093"/>
    <cellStyle name="40% - Ênfase4 6 2 3" xfId="2242"/>
    <cellStyle name="40% - Ênfase4 6 2 3 2" xfId="5092"/>
    <cellStyle name="40% - Ênfase4 6 2 4" xfId="3896"/>
    <cellStyle name="40% - Ênfase4 6 3" xfId="925"/>
    <cellStyle name="40% - Ênfase4 6 3 2" xfId="2245"/>
    <cellStyle name="40% - Ênfase4 6 3 2 2" xfId="5095"/>
    <cellStyle name="40% - Ênfase4 6 3 3" xfId="2244"/>
    <cellStyle name="40% - Ênfase4 6 3 3 2" xfId="5094"/>
    <cellStyle name="40% - Ênfase4 6 3 4" xfId="3897"/>
    <cellStyle name="40% - Ênfase4 6 4" xfId="926"/>
    <cellStyle name="40% - Ênfase4 6 4 2" xfId="2247"/>
    <cellStyle name="40% - Ênfase4 6 4 2 2" xfId="5097"/>
    <cellStyle name="40% - Ênfase4 6 4 3" xfId="2246"/>
    <cellStyle name="40% - Ênfase4 6 4 3 2" xfId="5096"/>
    <cellStyle name="40% - Ênfase4 6 4 4" xfId="3898"/>
    <cellStyle name="40% - Ênfase4 6 5" xfId="2248"/>
    <cellStyle name="40% - Ênfase4 6 5 2" xfId="5098"/>
    <cellStyle name="40% - Ênfase4 6 6" xfId="2241"/>
    <cellStyle name="40% - Ênfase4 6 6 2" xfId="5091"/>
    <cellStyle name="40% - Ênfase4 6 7" xfId="3895"/>
    <cellStyle name="40% - Ênfase4 7" xfId="927"/>
    <cellStyle name="40% - Ênfase4 7 2" xfId="928"/>
    <cellStyle name="40% - Ênfase4 7 2 2" xfId="2251"/>
    <cellStyle name="40% - Ênfase4 7 2 2 2" xfId="5101"/>
    <cellStyle name="40% - Ênfase4 7 2 3" xfId="2250"/>
    <cellStyle name="40% - Ênfase4 7 2 3 2" xfId="5100"/>
    <cellStyle name="40% - Ênfase4 7 2 4" xfId="3900"/>
    <cellStyle name="40% - Ênfase4 7 3" xfId="929"/>
    <cellStyle name="40% - Ênfase4 7 3 2" xfId="2253"/>
    <cellStyle name="40% - Ênfase4 7 3 2 2" xfId="5103"/>
    <cellStyle name="40% - Ênfase4 7 3 3" xfId="2252"/>
    <cellStyle name="40% - Ênfase4 7 3 3 2" xfId="5102"/>
    <cellStyle name="40% - Ênfase4 7 3 4" xfId="3901"/>
    <cellStyle name="40% - Ênfase4 7 4" xfId="930"/>
    <cellStyle name="40% - Ênfase4 7 4 2" xfId="2255"/>
    <cellStyle name="40% - Ênfase4 7 4 2 2" xfId="5105"/>
    <cellStyle name="40% - Ênfase4 7 4 3" xfId="2254"/>
    <cellStyle name="40% - Ênfase4 7 4 3 2" xfId="5104"/>
    <cellStyle name="40% - Ênfase4 7 4 4" xfId="3902"/>
    <cellStyle name="40% - Ênfase4 7 5" xfId="2256"/>
    <cellStyle name="40% - Ênfase4 7 5 2" xfId="5106"/>
    <cellStyle name="40% - Ênfase4 7 6" xfId="2249"/>
    <cellStyle name="40% - Ênfase4 7 6 2" xfId="5099"/>
    <cellStyle name="40% - Ênfase4 7 7" xfId="3899"/>
    <cellStyle name="40% - Ênfase4 8" xfId="931"/>
    <cellStyle name="40% - Ênfase4 9" xfId="932"/>
    <cellStyle name="40% - Ênfase4 9 2" xfId="2258"/>
    <cellStyle name="40% - Ênfase4 9 2 2" xfId="5108"/>
    <cellStyle name="40% - Ênfase4 9 3" xfId="2257"/>
    <cellStyle name="40% - Ênfase4 9 3 2" xfId="5107"/>
    <cellStyle name="40% - Ênfase4 9 4" xfId="3903"/>
    <cellStyle name="40% - Ênfase5 10" xfId="933"/>
    <cellStyle name="40% - Ênfase5 10 2" xfId="2260"/>
    <cellStyle name="40% - Ênfase5 10 2 2" xfId="5110"/>
    <cellStyle name="40% - Ênfase5 10 3" xfId="2259"/>
    <cellStyle name="40% - Ênfase5 10 3 2" xfId="5109"/>
    <cellStyle name="40% - Ênfase5 10 4" xfId="3904"/>
    <cellStyle name="40% - Ênfase5 2" xfId="79"/>
    <cellStyle name="40% - Ênfase5 2 2" xfId="935"/>
    <cellStyle name="40% - Ênfase5 2 2 2" xfId="936"/>
    <cellStyle name="40% - Ênfase5 2 2 2 2" xfId="2264"/>
    <cellStyle name="40% - Ênfase5 2 2 2 2 2" xfId="5114"/>
    <cellStyle name="40% - Ênfase5 2 2 2 3" xfId="2263"/>
    <cellStyle name="40% - Ênfase5 2 2 2 3 2" xfId="5113"/>
    <cellStyle name="40% - Ênfase5 2 2 2 4" xfId="3907"/>
    <cellStyle name="40% - Ênfase5 2 2 3" xfId="937"/>
    <cellStyle name="40% - Ênfase5 2 2 3 2" xfId="2266"/>
    <cellStyle name="40% - Ênfase5 2 2 3 2 2" xfId="5116"/>
    <cellStyle name="40% - Ênfase5 2 2 3 3" xfId="2265"/>
    <cellStyle name="40% - Ênfase5 2 2 3 3 2" xfId="5115"/>
    <cellStyle name="40% - Ênfase5 2 2 3 4" xfId="3908"/>
    <cellStyle name="40% - Ênfase5 2 2 4" xfId="938"/>
    <cellStyle name="40% - Ênfase5 2 2 4 2" xfId="2268"/>
    <cellStyle name="40% - Ênfase5 2 2 4 2 2" xfId="5118"/>
    <cellStyle name="40% - Ênfase5 2 2 4 3" xfId="2267"/>
    <cellStyle name="40% - Ênfase5 2 2 4 3 2" xfId="5117"/>
    <cellStyle name="40% - Ênfase5 2 2 4 4" xfId="3909"/>
    <cellStyle name="40% - Ênfase5 2 2 5" xfId="2269"/>
    <cellStyle name="40% - Ênfase5 2 2 5 2" xfId="5119"/>
    <cellStyle name="40% - Ênfase5 2 2 6" xfId="2262"/>
    <cellStyle name="40% - Ênfase5 2 2 6 2" xfId="5112"/>
    <cellStyle name="40% - Ênfase5 2 2 7" xfId="3906"/>
    <cellStyle name="40% - Ênfase5 2 3" xfId="939"/>
    <cellStyle name="40% - Ênfase5 2 3 2" xfId="2271"/>
    <cellStyle name="40% - Ênfase5 2 3 2 2" xfId="5121"/>
    <cellStyle name="40% - Ênfase5 2 3 3" xfId="2270"/>
    <cellStyle name="40% - Ênfase5 2 3 3 2" xfId="5120"/>
    <cellStyle name="40% - Ênfase5 2 3 4" xfId="3910"/>
    <cellStyle name="40% - Ênfase5 2 4" xfId="940"/>
    <cellStyle name="40% - Ênfase5 2 4 2" xfId="2273"/>
    <cellStyle name="40% - Ênfase5 2 4 2 2" xfId="5123"/>
    <cellStyle name="40% - Ênfase5 2 4 3" xfId="2272"/>
    <cellStyle name="40% - Ênfase5 2 4 3 2" xfId="5122"/>
    <cellStyle name="40% - Ênfase5 2 4 4" xfId="3911"/>
    <cellStyle name="40% - Ênfase5 2 5" xfId="941"/>
    <cellStyle name="40% - Ênfase5 2 5 2" xfId="2275"/>
    <cellStyle name="40% - Ênfase5 2 5 2 2" xfId="5125"/>
    <cellStyle name="40% - Ênfase5 2 5 3" xfId="2274"/>
    <cellStyle name="40% - Ênfase5 2 5 3 2" xfId="5124"/>
    <cellStyle name="40% - Ênfase5 2 5 4" xfId="3912"/>
    <cellStyle name="40% - Ênfase5 2 6" xfId="2276"/>
    <cellStyle name="40% - Ênfase5 2 6 2" xfId="5126"/>
    <cellStyle name="40% - Ênfase5 2 7" xfId="2261"/>
    <cellStyle name="40% - Ênfase5 2 7 2" xfId="5111"/>
    <cellStyle name="40% - Ênfase5 2 8" xfId="934"/>
    <cellStyle name="40% - Ênfase5 2 8 2" xfId="3905"/>
    <cellStyle name="40% - Ênfase5 3" xfId="942"/>
    <cellStyle name="40% - Ênfase5 3 2" xfId="943"/>
    <cellStyle name="40% - Ênfase5 3 2 2" xfId="944"/>
    <cellStyle name="40% - Ênfase5 3 2 2 2" xfId="2280"/>
    <cellStyle name="40% - Ênfase5 3 2 2 2 2" xfId="5130"/>
    <cellStyle name="40% - Ênfase5 3 2 2 3" xfId="2279"/>
    <cellStyle name="40% - Ênfase5 3 2 2 3 2" xfId="5129"/>
    <cellStyle name="40% - Ênfase5 3 2 2 4" xfId="3915"/>
    <cellStyle name="40% - Ênfase5 3 2 3" xfId="945"/>
    <cellStyle name="40% - Ênfase5 3 2 3 2" xfId="2282"/>
    <cellStyle name="40% - Ênfase5 3 2 3 2 2" xfId="5132"/>
    <cellStyle name="40% - Ênfase5 3 2 3 3" xfId="2281"/>
    <cellStyle name="40% - Ênfase5 3 2 3 3 2" xfId="5131"/>
    <cellStyle name="40% - Ênfase5 3 2 3 4" xfId="3916"/>
    <cellStyle name="40% - Ênfase5 3 2 4" xfId="946"/>
    <cellStyle name="40% - Ênfase5 3 2 4 2" xfId="2284"/>
    <cellStyle name="40% - Ênfase5 3 2 4 2 2" xfId="5134"/>
    <cellStyle name="40% - Ênfase5 3 2 4 3" xfId="2283"/>
    <cellStyle name="40% - Ênfase5 3 2 4 3 2" xfId="5133"/>
    <cellStyle name="40% - Ênfase5 3 2 4 4" xfId="3917"/>
    <cellStyle name="40% - Ênfase5 3 2 5" xfId="2285"/>
    <cellStyle name="40% - Ênfase5 3 2 5 2" xfId="5135"/>
    <cellStyle name="40% - Ênfase5 3 2 6" xfId="2278"/>
    <cellStyle name="40% - Ênfase5 3 2 6 2" xfId="5128"/>
    <cellStyle name="40% - Ênfase5 3 2 7" xfId="3914"/>
    <cellStyle name="40% - Ênfase5 3 3" xfId="947"/>
    <cellStyle name="40% - Ênfase5 3 3 2" xfId="2287"/>
    <cellStyle name="40% - Ênfase5 3 3 2 2" xfId="5137"/>
    <cellStyle name="40% - Ênfase5 3 3 3" xfId="2286"/>
    <cellStyle name="40% - Ênfase5 3 3 3 2" xfId="5136"/>
    <cellStyle name="40% - Ênfase5 3 3 4" xfId="3918"/>
    <cellStyle name="40% - Ênfase5 3 4" xfId="948"/>
    <cellStyle name="40% - Ênfase5 3 4 2" xfId="2289"/>
    <cellStyle name="40% - Ênfase5 3 4 2 2" xfId="5139"/>
    <cellStyle name="40% - Ênfase5 3 4 3" xfId="2288"/>
    <cellStyle name="40% - Ênfase5 3 4 3 2" xfId="5138"/>
    <cellStyle name="40% - Ênfase5 3 4 4" xfId="3919"/>
    <cellStyle name="40% - Ênfase5 3 5" xfId="949"/>
    <cellStyle name="40% - Ênfase5 3 5 2" xfId="2291"/>
    <cellStyle name="40% - Ênfase5 3 5 2 2" xfId="5141"/>
    <cellStyle name="40% - Ênfase5 3 5 3" xfId="2290"/>
    <cellStyle name="40% - Ênfase5 3 5 3 2" xfId="5140"/>
    <cellStyle name="40% - Ênfase5 3 5 4" xfId="3920"/>
    <cellStyle name="40% - Ênfase5 3 6" xfId="2292"/>
    <cellStyle name="40% - Ênfase5 3 6 2" xfId="5142"/>
    <cellStyle name="40% - Ênfase5 3 7" xfId="2277"/>
    <cellStyle name="40% - Ênfase5 3 7 2" xfId="5127"/>
    <cellStyle name="40% - Ênfase5 3 8" xfId="3913"/>
    <cellStyle name="40% - Ênfase5 4" xfId="950"/>
    <cellStyle name="40% - Ênfase5 4 2" xfId="951"/>
    <cellStyle name="40% - Ênfase5 4 2 2" xfId="952"/>
    <cellStyle name="40% - Ênfase5 4 2 2 2" xfId="2296"/>
    <cellStyle name="40% - Ênfase5 4 2 2 2 2" xfId="5146"/>
    <cellStyle name="40% - Ênfase5 4 2 2 3" xfId="2295"/>
    <cellStyle name="40% - Ênfase5 4 2 2 3 2" xfId="5145"/>
    <cellStyle name="40% - Ênfase5 4 2 2 4" xfId="3923"/>
    <cellStyle name="40% - Ênfase5 4 2 3" xfId="953"/>
    <cellStyle name="40% - Ênfase5 4 2 3 2" xfId="2298"/>
    <cellStyle name="40% - Ênfase5 4 2 3 2 2" xfId="5148"/>
    <cellStyle name="40% - Ênfase5 4 2 3 3" xfId="2297"/>
    <cellStyle name="40% - Ênfase5 4 2 3 3 2" xfId="5147"/>
    <cellStyle name="40% - Ênfase5 4 2 3 4" xfId="3924"/>
    <cellStyle name="40% - Ênfase5 4 2 4" xfId="954"/>
    <cellStyle name="40% - Ênfase5 4 2 4 2" xfId="2300"/>
    <cellStyle name="40% - Ênfase5 4 2 4 2 2" xfId="5150"/>
    <cellStyle name="40% - Ênfase5 4 2 4 3" xfId="2299"/>
    <cellStyle name="40% - Ênfase5 4 2 4 3 2" xfId="5149"/>
    <cellStyle name="40% - Ênfase5 4 2 4 4" xfId="3925"/>
    <cellStyle name="40% - Ênfase5 4 2 5" xfId="2301"/>
    <cellStyle name="40% - Ênfase5 4 2 5 2" xfId="5151"/>
    <cellStyle name="40% - Ênfase5 4 2 6" xfId="2294"/>
    <cellStyle name="40% - Ênfase5 4 2 6 2" xfId="5144"/>
    <cellStyle name="40% - Ênfase5 4 2 7" xfId="3922"/>
    <cellStyle name="40% - Ênfase5 4 3" xfId="955"/>
    <cellStyle name="40% - Ênfase5 4 3 2" xfId="2303"/>
    <cellStyle name="40% - Ênfase5 4 3 2 2" xfId="5153"/>
    <cellStyle name="40% - Ênfase5 4 3 3" xfId="2302"/>
    <cellStyle name="40% - Ênfase5 4 3 3 2" xfId="5152"/>
    <cellStyle name="40% - Ênfase5 4 3 4" xfId="3926"/>
    <cellStyle name="40% - Ênfase5 4 4" xfId="956"/>
    <cellStyle name="40% - Ênfase5 4 4 2" xfId="2305"/>
    <cellStyle name="40% - Ênfase5 4 4 2 2" xfId="5155"/>
    <cellStyle name="40% - Ênfase5 4 4 3" xfId="2304"/>
    <cellStyle name="40% - Ênfase5 4 4 3 2" xfId="5154"/>
    <cellStyle name="40% - Ênfase5 4 4 4" xfId="3927"/>
    <cellStyle name="40% - Ênfase5 4 5" xfId="957"/>
    <cellStyle name="40% - Ênfase5 4 5 2" xfId="2307"/>
    <cellStyle name="40% - Ênfase5 4 5 2 2" xfId="5157"/>
    <cellStyle name="40% - Ênfase5 4 5 3" xfId="2306"/>
    <cellStyle name="40% - Ênfase5 4 5 3 2" xfId="5156"/>
    <cellStyle name="40% - Ênfase5 4 5 4" xfId="3928"/>
    <cellStyle name="40% - Ênfase5 4 6" xfId="2308"/>
    <cellStyle name="40% - Ênfase5 4 6 2" xfId="5158"/>
    <cellStyle name="40% - Ênfase5 4 7" xfId="2293"/>
    <cellStyle name="40% - Ênfase5 4 7 2" xfId="5143"/>
    <cellStyle name="40% - Ênfase5 4 8" xfId="3921"/>
    <cellStyle name="40% - Ênfase5 5" xfId="958"/>
    <cellStyle name="40% - Ênfase5 5 2" xfId="959"/>
    <cellStyle name="40% - Ênfase5 5 2 2" xfId="960"/>
    <cellStyle name="40% - Ênfase5 5 2 2 2" xfId="2312"/>
    <cellStyle name="40% - Ênfase5 5 2 2 2 2" xfId="5162"/>
    <cellStyle name="40% - Ênfase5 5 2 2 3" xfId="2311"/>
    <cellStyle name="40% - Ênfase5 5 2 2 3 2" xfId="5161"/>
    <cellStyle name="40% - Ênfase5 5 2 2 4" xfId="3931"/>
    <cellStyle name="40% - Ênfase5 5 2 3" xfId="961"/>
    <cellStyle name="40% - Ênfase5 5 2 3 2" xfId="2314"/>
    <cellStyle name="40% - Ênfase5 5 2 3 2 2" xfId="5164"/>
    <cellStyle name="40% - Ênfase5 5 2 3 3" xfId="2313"/>
    <cellStyle name="40% - Ênfase5 5 2 3 3 2" xfId="5163"/>
    <cellStyle name="40% - Ênfase5 5 2 3 4" xfId="3932"/>
    <cellStyle name="40% - Ênfase5 5 2 4" xfId="962"/>
    <cellStyle name="40% - Ênfase5 5 2 4 2" xfId="2316"/>
    <cellStyle name="40% - Ênfase5 5 2 4 2 2" xfId="5166"/>
    <cellStyle name="40% - Ênfase5 5 2 4 3" xfId="2315"/>
    <cellStyle name="40% - Ênfase5 5 2 4 3 2" xfId="5165"/>
    <cellStyle name="40% - Ênfase5 5 2 4 4" xfId="3933"/>
    <cellStyle name="40% - Ênfase5 5 2 5" xfId="2317"/>
    <cellStyle name="40% - Ênfase5 5 2 5 2" xfId="5167"/>
    <cellStyle name="40% - Ênfase5 5 2 6" xfId="2310"/>
    <cellStyle name="40% - Ênfase5 5 2 6 2" xfId="5160"/>
    <cellStyle name="40% - Ênfase5 5 2 7" xfId="3930"/>
    <cellStyle name="40% - Ênfase5 5 3" xfId="963"/>
    <cellStyle name="40% - Ênfase5 5 3 2" xfId="2319"/>
    <cellStyle name="40% - Ênfase5 5 3 2 2" xfId="5169"/>
    <cellStyle name="40% - Ênfase5 5 3 3" xfId="2318"/>
    <cellStyle name="40% - Ênfase5 5 3 3 2" xfId="5168"/>
    <cellStyle name="40% - Ênfase5 5 3 4" xfId="3934"/>
    <cellStyle name="40% - Ênfase5 5 4" xfId="964"/>
    <cellStyle name="40% - Ênfase5 5 4 2" xfId="2321"/>
    <cellStyle name="40% - Ênfase5 5 4 2 2" xfId="5171"/>
    <cellStyle name="40% - Ênfase5 5 4 3" xfId="2320"/>
    <cellStyle name="40% - Ênfase5 5 4 3 2" xfId="5170"/>
    <cellStyle name="40% - Ênfase5 5 4 4" xfId="3935"/>
    <cellStyle name="40% - Ênfase5 5 5" xfId="965"/>
    <cellStyle name="40% - Ênfase5 5 5 2" xfId="2323"/>
    <cellStyle name="40% - Ênfase5 5 5 2 2" xfId="5173"/>
    <cellStyle name="40% - Ênfase5 5 5 3" xfId="2322"/>
    <cellStyle name="40% - Ênfase5 5 5 3 2" xfId="5172"/>
    <cellStyle name="40% - Ênfase5 5 5 4" xfId="3936"/>
    <cellStyle name="40% - Ênfase5 5 6" xfId="2324"/>
    <cellStyle name="40% - Ênfase5 5 6 2" xfId="5174"/>
    <cellStyle name="40% - Ênfase5 5 7" xfId="2309"/>
    <cellStyle name="40% - Ênfase5 5 7 2" xfId="5159"/>
    <cellStyle name="40% - Ênfase5 5 8" xfId="3929"/>
    <cellStyle name="40% - Ênfase5 6" xfId="966"/>
    <cellStyle name="40% - Ênfase5 6 2" xfId="967"/>
    <cellStyle name="40% - Ênfase5 6 2 2" xfId="2327"/>
    <cellStyle name="40% - Ênfase5 6 2 2 2" xfId="5177"/>
    <cellStyle name="40% - Ênfase5 6 2 3" xfId="2326"/>
    <cellStyle name="40% - Ênfase5 6 2 3 2" xfId="5176"/>
    <cellStyle name="40% - Ênfase5 6 2 4" xfId="3938"/>
    <cellStyle name="40% - Ênfase5 6 3" xfId="968"/>
    <cellStyle name="40% - Ênfase5 6 3 2" xfId="2329"/>
    <cellStyle name="40% - Ênfase5 6 3 2 2" xfId="5179"/>
    <cellStyle name="40% - Ênfase5 6 3 3" xfId="2328"/>
    <cellStyle name="40% - Ênfase5 6 3 3 2" xfId="5178"/>
    <cellStyle name="40% - Ênfase5 6 3 4" xfId="3939"/>
    <cellStyle name="40% - Ênfase5 6 4" xfId="969"/>
    <cellStyle name="40% - Ênfase5 6 4 2" xfId="2331"/>
    <cellStyle name="40% - Ênfase5 6 4 2 2" xfId="5181"/>
    <cellStyle name="40% - Ênfase5 6 4 3" xfId="2330"/>
    <cellStyle name="40% - Ênfase5 6 4 3 2" xfId="5180"/>
    <cellStyle name="40% - Ênfase5 6 4 4" xfId="3940"/>
    <cellStyle name="40% - Ênfase5 6 5" xfId="2332"/>
    <cellStyle name="40% - Ênfase5 6 5 2" xfId="5182"/>
    <cellStyle name="40% - Ênfase5 6 6" xfId="2325"/>
    <cellStyle name="40% - Ênfase5 6 6 2" xfId="5175"/>
    <cellStyle name="40% - Ênfase5 6 7" xfId="3937"/>
    <cellStyle name="40% - Ênfase5 7" xfId="970"/>
    <cellStyle name="40% - Ênfase5 7 2" xfId="971"/>
    <cellStyle name="40% - Ênfase5 7 2 2" xfId="2335"/>
    <cellStyle name="40% - Ênfase5 7 2 2 2" xfId="5185"/>
    <cellStyle name="40% - Ênfase5 7 2 3" xfId="2334"/>
    <cellStyle name="40% - Ênfase5 7 2 3 2" xfId="5184"/>
    <cellStyle name="40% - Ênfase5 7 2 4" xfId="3942"/>
    <cellStyle name="40% - Ênfase5 7 3" xfId="972"/>
    <cellStyle name="40% - Ênfase5 7 3 2" xfId="2337"/>
    <cellStyle name="40% - Ênfase5 7 3 2 2" xfId="5187"/>
    <cellStyle name="40% - Ênfase5 7 3 3" xfId="2336"/>
    <cellStyle name="40% - Ênfase5 7 3 3 2" xfId="5186"/>
    <cellStyle name="40% - Ênfase5 7 3 4" xfId="3943"/>
    <cellStyle name="40% - Ênfase5 7 4" xfId="973"/>
    <cellStyle name="40% - Ênfase5 7 4 2" xfId="2339"/>
    <cellStyle name="40% - Ênfase5 7 4 2 2" xfId="5189"/>
    <cellStyle name="40% - Ênfase5 7 4 3" xfId="2338"/>
    <cellStyle name="40% - Ênfase5 7 4 3 2" xfId="5188"/>
    <cellStyle name="40% - Ênfase5 7 4 4" xfId="3944"/>
    <cellStyle name="40% - Ênfase5 7 5" xfId="2340"/>
    <cellStyle name="40% - Ênfase5 7 5 2" xfId="5190"/>
    <cellStyle name="40% - Ênfase5 7 6" xfId="2333"/>
    <cellStyle name="40% - Ênfase5 7 6 2" xfId="5183"/>
    <cellStyle name="40% - Ênfase5 7 7" xfId="3941"/>
    <cellStyle name="40% - Ênfase5 8" xfId="974"/>
    <cellStyle name="40% - Ênfase5 9" xfId="975"/>
    <cellStyle name="40% - Ênfase5 9 2" xfId="2342"/>
    <cellStyle name="40% - Ênfase5 9 2 2" xfId="5192"/>
    <cellStyle name="40% - Ênfase5 9 3" xfId="2341"/>
    <cellStyle name="40% - Ênfase5 9 3 2" xfId="5191"/>
    <cellStyle name="40% - Ênfase5 9 4" xfId="3945"/>
    <cellStyle name="40% - Ênfase6 10" xfId="976"/>
    <cellStyle name="40% - Ênfase6 10 2" xfId="2344"/>
    <cellStyle name="40% - Ênfase6 10 2 2" xfId="5194"/>
    <cellStyle name="40% - Ênfase6 10 3" xfId="2343"/>
    <cellStyle name="40% - Ênfase6 10 3 2" xfId="5193"/>
    <cellStyle name="40% - Ênfase6 10 4" xfId="3946"/>
    <cellStyle name="40% - Ênfase6 2" xfId="80"/>
    <cellStyle name="40% - Ênfase6 2 2" xfId="81"/>
    <cellStyle name="40% - Ênfase6 2 2 2" xfId="82"/>
    <cellStyle name="40% - Ênfase6 2 2 2 2" xfId="2348"/>
    <cellStyle name="40% - Ênfase6 2 2 2 2 2" xfId="5198"/>
    <cellStyle name="40% - Ênfase6 2 2 2 3" xfId="2347"/>
    <cellStyle name="40% - Ênfase6 2 2 2 3 2" xfId="5197"/>
    <cellStyle name="40% - Ênfase6 2 2 2 4" xfId="979"/>
    <cellStyle name="40% - Ênfase6 2 2 2 4 2" xfId="3949"/>
    <cellStyle name="40% - Ênfase6 2 2 3" xfId="980"/>
    <cellStyle name="40% - Ênfase6 2 2 3 2" xfId="2350"/>
    <cellStyle name="40% - Ênfase6 2 2 3 2 2" xfId="5200"/>
    <cellStyle name="40% - Ênfase6 2 2 3 3" xfId="2349"/>
    <cellStyle name="40% - Ênfase6 2 2 3 3 2" xfId="5199"/>
    <cellStyle name="40% - Ênfase6 2 2 3 4" xfId="3950"/>
    <cellStyle name="40% - Ênfase6 2 2 4" xfId="981"/>
    <cellStyle name="40% - Ênfase6 2 2 4 2" xfId="2352"/>
    <cellStyle name="40% - Ênfase6 2 2 4 2 2" xfId="5202"/>
    <cellStyle name="40% - Ênfase6 2 2 4 3" xfId="2351"/>
    <cellStyle name="40% - Ênfase6 2 2 4 3 2" xfId="5201"/>
    <cellStyle name="40% - Ênfase6 2 2 4 4" xfId="3951"/>
    <cellStyle name="40% - Ênfase6 2 2 5" xfId="2353"/>
    <cellStyle name="40% - Ênfase6 2 2 5 2" xfId="5203"/>
    <cellStyle name="40% - Ênfase6 2 2 6" xfId="2346"/>
    <cellStyle name="40% - Ênfase6 2 2 6 2" xfId="5196"/>
    <cellStyle name="40% - Ênfase6 2 2 7" xfId="978"/>
    <cellStyle name="40% - Ênfase6 2 2 7 2" xfId="3948"/>
    <cellStyle name="40% - Ênfase6 2 2 8" xfId="3303"/>
    <cellStyle name="40% - Ênfase6 2 3" xfId="982"/>
    <cellStyle name="40% - Ênfase6 2 3 2" xfId="2355"/>
    <cellStyle name="40% - Ênfase6 2 3 2 2" xfId="5205"/>
    <cellStyle name="40% - Ênfase6 2 3 3" xfId="2354"/>
    <cellStyle name="40% - Ênfase6 2 3 3 2" xfId="5204"/>
    <cellStyle name="40% - Ênfase6 2 3 4" xfId="3952"/>
    <cellStyle name="40% - Ênfase6 2 4" xfId="983"/>
    <cellStyle name="40% - Ênfase6 2 4 2" xfId="2357"/>
    <cellStyle name="40% - Ênfase6 2 4 2 2" xfId="5207"/>
    <cellStyle name="40% - Ênfase6 2 4 3" xfId="2356"/>
    <cellStyle name="40% - Ênfase6 2 4 3 2" xfId="5206"/>
    <cellStyle name="40% - Ênfase6 2 4 4" xfId="3953"/>
    <cellStyle name="40% - Ênfase6 2 5" xfId="984"/>
    <cellStyle name="40% - Ênfase6 2 5 2" xfId="2359"/>
    <cellStyle name="40% - Ênfase6 2 5 2 2" xfId="5209"/>
    <cellStyle name="40% - Ênfase6 2 5 3" xfId="2358"/>
    <cellStyle name="40% - Ênfase6 2 5 3 2" xfId="5208"/>
    <cellStyle name="40% - Ênfase6 2 5 4" xfId="3954"/>
    <cellStyle name="40% - Ênfase6 2 6" xfId="2360"/>
    <cellStyle name="40% - Ênfase6 2 6 2" xfId="5210"/>
    <cellStyle name="40% - Ênfase6 2 7" xfId="2345"/>
    <cellStyle name="40% - Ênfase6 2 7 2" xfId="5195"/>
    <cellStyle name="40% - Ênfase6 2 8" xfId="977"/>
    <cellStyle name="40% - Ênfase6 2 8 2" xfId="3947"/>
    <cellStyle name="40% - Ênfase6 3" xfId="985"/>
    <cellStyle name="40% - Ênfase6 3 2" xfId="986"/>
    <cellStyle name="40% - Ênfase6 3 2 2" xfId="987"/>
    <cellStyle name="40% - Ênfase6 3 2 2 2" xfId="2364"/>
    <cellStyle name="40% - Ênfase6 3 2 2 2 2" xfId="5214"/>
    <cellStyle name="40% - Ênfase6 3 2 2 3" xfId="2363"/>
    <cellStyle name="40% - Ênfase6 3 2 2 3 2" xfId="5213"/>
    <cellStyle name="40% - Ênfase6 3 2 2 4" xfId="3957"/>
    <cellStyle name="40% - Ênfase6 3 2 3" xfId="988"/>
    <cellStyle name="40% - Ênfase6 3 2 3 2" xfId="2366"/>
    <cellStyle name="40% - Ênfase6 3 2 3 2 2" xfId="5216"/>
    <cellStyle name="40% - Ênfase6 3 2 3 3" xfId="2365"/>
    <cellStyle name="40% - Ênfase6 3 2 3 3 2" xfId="5215"/>
    <cellStyle name="40% - Ênfase6 3 2 3 4" xfId="3958"/>
    <cellStyle name="40% - Ênfase6 3 2 4" xfId="989"/>
    <cellStyle name="40% - Ênfase6 3 2 4 2" xfId="2368"/>
    <cellStyle name="40% - Ênfase6 3 2 4 2 2" xfId="5218"/>
    <cellStyle name="40% - Ênfase6 3 2 4 3" xfId="2367"/>
    <cellStyle name="40% - Ênfase6 3 2 4 3 2" xfId="5217"/>
    <cellStyle name="40% - Ênfase6 3 2 4 4" xfId="3959"/>
    <cellStyle name="40% - Ênfase6 3 2 5" xfId="2369"/>
    <cellStyle name="40% - Ênfase6 3 2 5 2" xfId="5219"/>
    <cellStyle name="40% - Ênfase6 3 2 6" xfId="2362"/>
    <cellStyle name="40% - Ênfase6 3 2 6 2" xfId="5212"/>
    <cellStyle name="40% - Ênfase6 3 2 7" xfId="3956"/>
    <cellStyle name="40% - Ênfase6 3 3" xfId="990"/>
    <cellStyle name="40% - Ênfase6 3 3 2" xfId="2371"/>
    <cellStyle name="40% - Ênfase6 3 3 2 2" xfId="5221"/>
    <cellStyle name="40% - Ênfase6 3 3 3" xfId="2370"/>
    <cellStyle name="40% - Ênfase6 3 3 3 2" xfId="5220"/>
    <cellStyle name="40% - Ênfase6 3 3 4" xfId="3960"/>
    <cellStyle name="40% - Ênfase6 3 4" xfId="991"/>
    <cellStyle name="40% - Ênfase6 3 4 2" xfId="2373"/>
    <cellStyle name="40% - Ênfase6 3 4 2 2" xfId="5223"/>
    <cellStyle name="40% - Ênfase6 3 4 3" xfId="2372"/>
    <cellStyle name="40% - Ênfase6 3 4 3 2" xfId="5222"/>
    <cellStyle name="40% - Ênfase6 3 4 4" xfId="3961"/>
    <cellStyle name="40% - Ênfase6 3 5" xfId="992"/>
    <cellStyle name="40% - Ênfase6 3 5 2" xfId="2375"/>
    <cellStyle name="40% - Ênfase6 3 5 2 2" xfId="5225"/>
    <cellStyle name="40% - Ênfase6 3 5 3" xfId="2374"/>
    <cellStyle name="40% - Ênfase6 3 5 3 2" xfId="5224"/>
    <cellStyle name="40% - Ênfase6 3 5 4" xfId="3962"/>
    <cellStyle name="40% - Ênfase6 3 6" xfId="2376"/>
    <cellStyle name="40% - Ênfase6 3 6 2" xfId="5226"/>
    <cellStyle name="40% - Ênfase6 3 7" xfId="2361"/>
    <cellStyle name="40% - Ênfase6 3 7 2" xfId="5211"/>
    <cellStyle name="40% - Ênfase6 3 8" xfId="3955"/>
    <cellStyle name="40% - Ênfase6 4" xfId="993"/>
    <cellStyle name="40% - Ênfase6 4 2" xfId="994"/>
    <cellStyle name="40% - Ênfase6 4 2 2" xfId="995"/>
    <cellStyle name="40% - Ênfase6 4 2 2 2" xfId="2380"/>
    <cellStyle name="40% - Ênfase6 4 2 2 2 2" xfId="5230"/>
    <cellStyle name="40% - Ênfase6 4 2 2 3" xfId="2379"/>
    <cellStyle name="40% - Ênfase6 4 2 2 3 2" xfId="5229"/>
    <cellStyle name="40% - Ênfase6 4 2 2 4" xfId="3965"/>
    <cellStyle name="40% - Ênfase6 4 2 3" xfId="996"/>
    <cellStyle name="40% - Ênfase6 4 2 3 2" xfId="2382"/>
    <cellStyle name="40% - Ênfase6 4 2 3 2 2" xfId="5232"/>
    <cellStyle name="40% - Ênfase6 4 2 3 3" xfId="2381"/>
    <cellStyle name="40% - Ênfase6 4 2 3 3 2" xfId="5231"/>
    <cellStyle name="40% - Ênfase6 4 2 3 4" xfId="3966"/>
    <cellStyle name="40% - Ênfase6 4 2 4" xfId="997"/>
    <cellStyle name="40% - Ênfase6 4 2 4 2" xfId="2384"/>
    <cellStyle name="40% - Ênfase6 4 2 4 2 2" xfId="5234"/>
    <cellStyle name="40% - Ênfase6 4 2 4 3" xfId="2383"/>
    <cellStyle name="40% - Ênfase6 4 2 4 3 2" xfId="5233"/>
    <cellStyle name="40% - Ênfase6 4 2 4 4" xfId="3967"/>
    <cellStyle name="40% - Ênfase6 4 2 5" xfId="2385"/>
    <cellStyle name="40% - Ênfase6 4 2 5 2" xfId="5235"/>
    <cellStyle name="40% - Ênfase6 4 2 6" xfId="2378"/>
    <cellStyle name="40% - Ênfase6 4 2 6 2" xfId="5228"/>
    <cellStyle name="40% - Ênfase6 4 2 7" xfId="3964"/>
    <cellStyle name="40% - Ênfase6 4 3" xfId="998"/>
    <cellStyle name="40% - Ênfase6 4 3 2" xfId="2387"/>
    <cellStyle name="40% - Ênfase6 4 3 2 2" xfId="5237"/>
    <cellStyle name="40% - Ênfase6 4 3 3" xfId="2386"/>
    <cellStyle name="40% - Ênfase6 4 3 3 2" xfId="5236"/>
    <cellStyle name="40% - Ênfase6 4 3 4" xfId="3968"/>
    <cellStyle name="40% - Ênfase6 4 4" xfId="999"/>
    <cellStyle name="40% - Ênfase6 4 4 2" xfId="2389"/>
    <cellStyle name="40% - Ênfase6 4 4 2 2" xfId="5239"/>
    <cellStyle name="40% - Ênfase6 4 4 3" xfId="2388"/>
    <cellStyle name="40% - Ênfase6 4 4 3 2" xfId="5238"/>
    <cellStyle name="40% - Ênfase6 4 4 4" xfId="3969"/>
    <cellStyle name="40% - Ênfase6 4 5" xfId="1000"/>
    <cellStyle name="40% - Ênfase6 4 5 2" xfId="2391"/>
    <cellStyle name="40% - Ênfase6 4 5 2 2" xfId="5241"/>
    <cellStyle name="40% - Ênfase6 4 5 3" xfId="2390"/>
    <cellStyle name="40% - Ênfase6 4 5 3 2" xfId="5240"/>
    <cellStyle name="40% - Ênfase6 4 5 4" xfId="3970"/>
    <cellStyle name="40% - Ênfase6 4 6" xfId="2392"/>
    <cellStyle name="40% - Ênfase6 4 6 2" xfId="5242"/>
    <cellStyle name="40% - Ênfase6 4 7" xfId="2377"/>
    <cellStyle name="40% - Ênfase6 4 7 2" xfId="5227"/>
    <cellStyle name="40% - Ênfase6 4 8" xfId="3963"/>
    <cellStyle name="40% - Ênfase6 5" xfId="1001"/>
    <cellStyle name="40% - Ênfase6 5 2" xfId="1002"/>
    <cellStyle name="40% - Ênfase6 5 2 2" xfId="1003"/>
    <cellStyle name="40% - Ênfase6 5 2 2 2" xfId="2396"/>
    <cellStyle name="40% - Ênfase6 5 2 2 2 2" xfId="5246"/>
    <cellStyle name="40% - Ênfase6 5 2 2 3" xfId="2395"/>
    <cellStyle name="40% - Ênfase6 5 2 2 3 2" xfId="5245"/>
    <cellStyle name="40% - Ênfase6 5 2 2 4" xfId="3973"/>
    <cellStyle name="40% - Ênfase6 5 2 3" xfId="1004"/>
    <cellStyle name="40% - Ênfase6 5 2 3 2" xfId="2398"/>
    <cellStyle name="40% - Ênfase6 5 2 3 2 2" xfId="5248"/>
    <cellStyle name="40% - Ênfase6 5 2 3 3" xfId="2397"/>
    <cellStyle name="40% - Ênfase6 5 2 3 3 2" xfId="5247"/>
    <cellStyle name="40% - Ênfase6 5 2 3 4" xfId="3974"/>
    <cellStyle name="40% - Ênfase6 5 2 4" xfId="1005"/>
    <cellStyle name="40% - Ênfase6 5 2 4 2" xfId="2400"/>
    <cellStyle name="40% - Ênfase6 5 2 4 2 2" xfId="5250"/>
    <cellStyle name="40% - Ênfase6 5 2 4 3" xfId="2399"/>
    <cellStyle name="40% - Ênfase6 5 2 4 3 2" xfId="5249"/>
    <cellStyle name="40% - Ênfase6 5 2 4 4" xfId="3975"/>
    <cellStyle name="40% - Ênfase6 5 2 5" xfId="2401"/>
    <cellStyle name="40% - Ênfase6 5 2 5 2" xfId="5251"/>
    <cellStyle name="40% - Ênfase6 5 2 6" xfId="2394"/>
    <cellStyle name="40% - Ênfase6 5 2 6 2" xfId="5244"/>
    <cellStyle name="40% - Ênfase6 5 2 7" xfId="3972"/>
    <cellStyle name="40% - Ênfase6 5 3" xfId="1006"/>
    <cellStyle name="40% - Ênfase6 5 3 2" xfId="2403"/>
    <cellStyle name="40% - Ênfase6 5 3 2 2" xfId="5253"/>
    <cellStyle name="40% - Ênfase6 5 3 3" xfId="2402"/>
    <cellStyle name="40% - Ênfase6 5 3 3 2" xfId="5252"/>
    <cellStyle name="40% - Ênfase6 5 3 4" xfId="3976"/>
    <cellStyle name="40% - Ênfase6 5 4" xfId="1007"/>
    <cellStyle name="40% - Ênfase6 5 4 2" xfId="2405"/>
    <cellStyle name="40% - Ênfase6 5 4 2 2" xfId="5255"/>
    <cellStyle name="40% - Ênfase6 5 4 3" xfId="2404"/>
    <cellStyle name="40% - Ênfase6 5 4 3 2" xfId="5254"/>
    <cellStyle name="40% - Ênfase6 5 4 4" xfId="3977"/>
    <cellStyle name="40% - Ênfase6 5 5" xfId="1008"/>
    <cellStyle name="40% - Ênfase6 5 5 2" xfId="2407"/>
    <cellStyle name="40% - Ênfase6 5 5 2 2" xfId="5257"/>
    <cellStyle name="40% - Ênfase6 5 5 3" xfId="2406"/>
    <cellStyle name="40% - Ênfase6 5 5 3 2" xfId="5256"/>
    <cellStyle name="40% - Ênfase6 5 5 4" xfId="3978"/>
    <cellStyle name="40% - Ênfase6 5 6" xfId="2408"/>
    <cellStyle name="40% - Ênfase6 5 6 2" xfId="5258"/>
    <cellStyle name="40% - Ênfase6 5 7" xfId="2393"/>
    <cellStyle name="40% - Ênfase6 5 7 2" xfId="5243"/>
    <cellStyle name="40% - Ênfase6 5 8" xfId="3971"/>
    <cellStyle name="40% - Ênfase6 6" xfId="1009"/>
    <cellStyle name="40% - Ênfase6 6 2" xfId="1010"/>
    <cellStyle name="40% - Ênfase6 6 2 2" xfId="2411"/>
    <cellStyle name="40% - Ênfase6 6 2 2 2" xfId="5261"/>
    <cellStyle name="40% - Ênfase6 6 2 3" xfId="2410"/>
    <cellStyle name="40% - Ênfase6 6 2 3 2" xfId="5260"/>
    <cellStyle name="40% - Ênfase6 6 2 4" xfId="3980"/>
    <cellStyle name="40% - Ênfase6 6 3" xfId="1011"/>
    <cellStyle name="40% - Ênfase6 6 3 2" xfId="2413"/>
    <cellStyle name="40% - Ênfase6 6 3 2 2" xfId="5263"/>
    <cellStyle name="40% - Ênfase6 6 3 3" xfId="2412"/>
    <cellStyle name="40% - Ênfase6 6 3 3 2" xfId="5262"/>
    <cellStyle name="40% - Ênfase6 6 3 4" xfId="3981"/>
    <cellStyle name="40% - Ênfase6 6 4" xfId="1012"/>
    <cellStyle name="40% - Ênfase6 6 4 2" xfId="2415"/>
    <cellStyle name="40% - Ênfase6 6 4 2 2" xfId="5265"/>
    <cellStyle name="40% - Ênfase6 6 4 3" xfId="2414"/>
    <cellStyle name="40% - Ênfase6 6 4 3 2" xfId="5264"/>
    <cellStyle name="40% - Ênfase6 6 4 4" xfId="3982"/>
    <cellStyle name="40% - Ênfase6 6 5" xfId="2416"/>
    <cellStyle name="40% - Ênfase6 6 5 2" xfId="5266"/>
    <cellStyle name="40% - Ênfase6 6 6" xfId="2409"/>
    <cellStyle name="40% - Ênfase6 6 6 2" xfId="5259"/>
    <cellStyle name="40% - Ênfase6 6 7" xfId="3979"/>
    <cellStyle name="40% - Ênfase6 7" xfId="1013"/>
    <cellStyle name="40% - Ênfase6 7 2" xfId="1014"/>
    <cellStyle name="40% - Ênfase6 7 2 2" xfId="2419"/>
    <cellStyle name="40% - Ênfase6 7 2 2 2" xfId="5269"/>
    <cellStyle name="40% - Ênfase6 7 2 3" xfId="2418"/>
    <cellStyle name="40% - Ênfase6 7 2 3 2" xfId="5268"/>
    <cellStyle name="40% - Ênfase6 7 2 4" xfId="3984"/>
    <cellStyle name="40% - Ênfase6 7 3" xfId="1015"/>
    <cellStyle name="40% - Ênfase6 7 3 2" xfId="2421"/>
    <cellStyle name="40% - Ênfase6 7 3 2 2" xfId="5271"/>
    <cellStyle name="40% - Ênfase6 7 3 3" xfId="2420"/>
    <cellStyle name="40% - Ênfase6 7 3 3 2" xfId="5270"/>
    <cellStyle name="40% - Ênfase6 7 3 4" xfId="3985"/>
    <cellStyle name="40% - Ênfase6 7 4" xfId="1016"/>
    <cellStyle name="40% - Ênfase6 7 4 2" xfId="2423"/>
    <cellStyle name="40% - Ênfase6 7 4 2 2" xfId="5273"/>
    <cellStyle name="40% - Ênfase6 7 4 3" xfId="2422"/>
    <cellStyle name="40% - Ênfase6 7 4 3 2" xfId="5272"/>
    <cellStyle name="40% - Ênfase6 7 4 4" xfId="3986"/>
    <cellStyle name="40% - Ênfase6 7 5" xfId="2424"/>
    <cellStyle name="40% - Ênfase6 7 5 2" xfId="5274"/>
    <cellStyle name="40% - Ênfase6 7 6" xfId="2417"/>
    <cellStyle name="40% - Ênfase6 7 6 2" xfId="5267"/>
    <cellStyle name="40% - Ênfase6 7 7" xfId="3983"/>
    <cellStyle name="40% - Ênfase6 8" xfId="1017"/>
    <cellStyle name="40% - Ênfase6 9" xfId="1018"/>
    <cellStyle name="40% - Ênfase6 9 2" xfId="2426"/>
    <cellStyle name="40% - Ênfase6 9 2 2" xfId="5276"/>
    <cellStyle name="40% - Ênfase6 9 3" xfId="2425"/>
    <cellStyle name="40% - Ênfase6 9 3 2" xfId="5275"/>
    <cellStyle name="40% - Ênfase6 9 4" xfId="3987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Ênfase1 2" xfId="89"/>
    <cellStyle name="60% - Ênfase1 2 2" xfId="90"/>
    <cellStyle name="60% - Ênfase1 2 2 2" xfId="91"/>
    <cellStyle name="60% - Ênfase1 2 3" xfId="1019"/>
    <cellStyle name="60% - Ênfase1 3" xfId="2427"/>
    <cellStyle name="60% - Ênfase2 2" xfId="92"/>
    <cellStyle name="60% - Ênfase2 2 2" xfId="1020"/>
    <cellStyle name="60% - Ênfase2 3" xfId="2428"/>
    <cellStyle name="60% - Ênfase3 2" xfId="93"/>
    <cellStyle name="60% - Ênfase3 2 2" xfId="94"/>
    <cellStyle name="60% - Ênfase3 2 2 2" xfId="95"/>
    <cellStyle name="60% - Ênfase3 2 3" xfId="1021"/>
    <cellStyle name="60% - Ênfase3 3" xfId="2429"/>
    <cellStyle name="60% - Ênfase4 2" xfId="96"/>
    <cellStyle name="60% - Ênfase4 2 2" xfId="97"/>
    <cellStyle name="60% - Ênfase4 2 2 2" xfId="98"/>
    <cellStyle name="60% - Ênfase4 2 3" xfId="1022"/>
    <cellStyle name="60% - Ênfase4 3" xfId="2430"/>
    <cellStyle name="60% - Ênfase5 2" xfId="99"/>
    <cellStyle name="60% - Ênfase5 2 2" xfId="1023"/>
    <cellStyle name="60% - Ênfase5 3" xfId="2431"/>
    <cellStyle name="60% - Ênfase6 2" xfId="100"/>
    <cellStyle name="60% - Ênfase6 2 2" xfId="101"/>
    <cellStyle name="60% - Ênfase6 2 2 2" xfId="102"/>
    <cellStyle name="60% - Ênfase6 2 3" xfId="1024"/>
    <cellStyle name="60% - Ênfase6 3" xfId="2432"/>
    <cellStyle name="60% - Ênfase6 37" xfId="2433"/>
    <cellStyle name="Accent1" xfId="103"/>
    <cellStyle name="Accent1 - 20%" xfId="2434"/>
    <cellStyle name="Accent1 - 40%" xfId="2435"/>
    <cellStyle name="Accent1 - 60%" xfId="2436"/>
    <cellStyle name="Accent1_OP159PL rev. A" xfId="2437"/>
    <cellStyle name="Accent2" xfId="104"/>
    <cellStyle name="Accent2 - 20%" xfId="2438"/>
    <cellStyle name="Accent2 - 40%" xfId="2439"/>
    <cellStyle name="Accent2 - 60%" xfId="2440"/>
    <cellStyle name="Accent2_OP159PL rev. A" xfId="2441"/>
    <cellStyle name="Accent3" xfId="105"/>
    <cellStyle name="Accent3 - 20%" xfId="2442"/>
    <cellStyle name="Accent3 - 40%" xfId="2443"/>
    <cellStyle name="Accent3 - 60%" xfId="2444"/>
    <cellStyle name="Accent3_OP159PL rev. A" xfId="2445"/>
    <cellStyle name="Accent4" xfId="106"/>
    <cellStyle name="Accent4 - 20%" xfId="2446"/>
    <cellStyle name="Accent4 - 40%" xfId="2447"/>
    <cellStyle name="Accent4 - 60%" xfId="2448"/>
    <cellStyle name="Accent4_OP159PL rev. A" xfId="2449"/>
    <cellStyle name="Accent5" xfId="107"/>
    <cellStyle name="Accent5 - 20%" xfId="2450"/>
    <cellStyle name="Accent5 - 40%" xfId="2451"/>
    <cellStyle name="Accent5 - 60%" xfId="2452"/>
    <cellStyle name="Accent5_OP159PL rev. A" xfId="2453"/>
    <cellStyle name="Accent6" xfId="108"/>
    <cellStyle name="Accent6 - 20%" xfId="2454"/>
    <cellStyle name="Accent6 - 40%" xfId="2455"/>
    <cellStyle name="Accent6 - 60%" xfId="2456"/>
    <cellStyle name="Accent6_OP159PL rev. A" xfId="2457"/>
    <cellStyle name="Alterado" xfId="2458"/>
    <cellStyle name="ARIAL" xfId="1025"/>
    <cellStyle name="Bad" xfId="109"/>
    <cellStyle name="Bom 2" xfId="110"/>
    <cellStyle name="Bom 2 2" xfId="1026"/>
    <cellStyle name="Bom 3" xfId="2459"/>
    <cellStyle name="Branco" xfId="2460"/>
    <cellStyle name="Cabeçalho 1" xfId="2461"/>
    <cellStyle name="Cabeçalho 2" xfId="2462"/>
    <cellStyle name="Calculation" xfId="111"/>
    <cellStyle name="Calculation 2" xfId="112"/>
    <cellStyle name="Cálculo 2" xfId="113"/>
    <cellStyle name="Cálculo 2 2" xfId="114"/>
    <cellStyle name="Cálculo 2 2 2" xfId="115"/>
    <cellStyle name="Cálculo 2 3" xfId="1027"/>
    <cellStyle name="Cálculo 3" xfId="2463"/>
    <cellStyle name="Célula de Verificação 2" xfId="116"/>
    <cellStyle name="Célula de Verificação 2 2" xfId="1028"/>
    <cellStyle name="Célula de Verificação 3" xfId="2464"/>
    <cellStyle name="Célula Vinculada 2" xfId="117"/>
    <cellStyle name="Célula Vinculada 2 2" xfId="1029"/>
    <cellStyle name="Célula Vinculada 3" xfId="2465"/>
    <cellStyle name="Check Cell" xfId="118"/>
    <cellStyle name="Comma" xfId="1030"/>
    <cellStyle name="Comma [0]" xfId="1031"/>
    <cellStyle name="Comma [0] 2" xfId="3988"/>
    <cellStyle name="Comma [0] 2 2" xfId="6104"/>
    <cellStyle name="Comma [0] 3" xfId="5952"/>
    <cellStyle name="Comma 2" xfId="2466"/>
    <cellStyle name="Comma_Estudo Lote02" xfId="2467"/>
    <cellStyle name="Comma0" xfId="1032"/>
    <cellStyle name="Comma0 - Estilo4" xfId="2468"/>
    <cellStyle name="Comma0_3960 LECON ADITIVO" xfId="2469"/>
    <cellStyle name="Comma1 - Estilo1" xfId="2470"/>
    <cellStyle name="condicional" xfId="2471"/>
    <cellStyle name="Currency" xfId="1033"/>
    <cellStyle name="Currency [0]" xfId="1034"/>
    <cellStyle name="Currency [0] 2" xfId="3989"/>
    <cellStyle name="Currency [0] 2 2" xfId="6105"/>
    <cellStyle name="Currency [0] 3" xfId="5953"/>
    <cellStyle name="Currency0" xfId="1035"/>
    <cellStyle name="Data" xfId="1036"/>
    <cellStyle name="Data 2" xfId="2472"/>
    <cellStyle name="Date" xfId="1037"/>
    <cellStyle name="Date - Estilo3" xfId="2473"/>
    <cellStyle name="Eliana" xfId="119"/>
    <cellStyle name="Emphasis 1" xfId="2474"/>
    <cellStyle name="Emphasis 2" xfId="2475"/>
    <cellStyle name="Emphasis 3" xfId="2476"/>
    <cellStyle name="Ênfase1 2" xfId="120"/>
    <cellStyle name="Ênfase1 2 2" xfId="121"/>
    <cellStyle name="Ênfase1 2 2 2" xfId="122"/>
    <cellStyle name="Ênfase1 2 3" xfId="1038"/>
    <cellStyle name="Ênfase1 3" xfId="2477"/>
    <cellStyle name="Ênfase2 2" xfId="123"/>
    <cellStyle name="Ênfase2 2 2" xfId="1039"/>
    <cellStyle name="Ênfase2 3" xfId="2478"/>
    <cellStyle name="Ênfase3 2" xfId="124"/>
    <cellStyle name="Ênfase3 2 2" xfId="1040"/>
    <cellStyle name="Ênfase3 3" xfId="2479"/>
    <cellStyle name="Ênfase4 2" xfId="125"/>
    <cellStyle name="Ênfase4 2 2" xfId="126"/>
    <cellStyle name="Ênfase4 2 2 2" xfId="127"/>
    <cellStyle name="Ênfase4 2 3" xfId="1041"/>
    <cellStyle name="Ênfase4 3" xfId="2480"/>
    <cellStyle name="Ênfase5 2" xfId="128"/>
    <cellStyle name="Ênfase5 2 2" xfId="1042"/>
    <cellStyle name="Ênfase5 3" xfId="2481"/>
    <cellStyle name="Ênfase6 2" xfId="129"/>
    <cellStyle name="Ênfase6 2 2" xfId="1043"/>
    <cellStyle name="Ênfase6 3" xfId="2482"/>
    <cellStyle name="Entrada 2" xfId="130"/>
    <cellStyle name="Entrada 2 2" xfId="1044"/>
    <cellStyle name="Entrada 3" xfId="2483"/>
    <cellStyle name="Estilo 1" xfId="131"/>
    <cellStyle name="Estilo 1 2" xfId="1046"/>
    <cellStyle name="Estilo 1 3" xfId="1047"/>
    <cellStyle name="Estilo 1 4" xfId="1048"/>
    <cellStyle name="Estilo 1 5" xfId="1049"/>
    <cellStyle name="Estilo 1 6" xfId="1045"/>
    <cellStyle name="Euro" xfId="132"/>
    <cellStyle name="Euro 2" xfId="133"/>
    <cellStyle name="Euro 3" xfId="1051"/>
    <cellStyle name="Euro 4" xfId="1052"/>
    <cellStyle name="Euro 5" xfId="1053"/>
    <cellStyle name="Euro 6" xfId="1050"/>
    <cellStyle name="Excel Built-in Comma" xfId="1054"/>
    <cellStyle name="Excel Built-in Excel Built-in Excel Built-in Excel Built-in Excel Built-in Excel Built-in Excel Built-in Excel Built-in Separador de milhares 4" xfId="2484"/>
    <cellStyle name="Excel Built-in Excel Built-in Excel Built-in Excel Built-in Excel Built-in Excel Built-in Excel Built-in Separador de milhares 4" xfId="2485"/>
    <cellStyle name="Excel Built-in Normal" xfId="1055"/>
    <cellStyle name="Excel Built-in Normal 1" xfId="134"/>
    <cellStyle name="Excel Built-in Normal 1 2" xfId="2486"/>
    <cellStyle name="Excel Built-in Normal 2" xfId="1056"/>
    <cellStyle name="Excel Built-in Percent" xfId="1057"/>
    <cellStyle name="Excel_BuiltIn_Comma" xfId="2487"/>
    <cellStyle name="Excluído" xfId="2488"/>
    <cellStyle name="Explanatory Text" xfId="135"/>
    <cellStyle name="FimFolha" xfId="2489"/>
    <cellStyle name="Final com dois dígitos" xfId="2490"/>
    <cellStyle name="Final com um dígito" xfId="2491"/>
    <cellStyle name="Fixed" xfId="1058"/>
    <cellStyle name="Fixo" xfId="1059"/>
    <cellStyle name="Fixo 2" xfId="2492"/>
    <cellStyle name="Gerson-Orçamento" xfId="136"/>
    <cellStyle name="Gerson-Orçamento 2" xfId="137"/>
    <cellStyle name="Gerson-Orçamento 2 2" xfId="138"/>
    <cellStyle name="Good" xfId="139"/>
    <cellStyle name="Heading" xfId="2493"/>
    <cellStyle name="Heading 1" xfId="140"/>
    <cellStyle name="Heading 1 2" xfId="1060"/>
    <cellStyle name="Heading 2" xfId="141"/>
    <cellStyle name="Heading 2 2" xfId="1061"/>
    <cellStyle name="Heading 3" xfId="142"/>
    <cellStyle name="Heading 4" xfId="143"/>
    <cellStyle name="Heading1" xfId="2494"/>
    <cellStyle name="Hiperlink 2" xfId="144"/>
    <cellStyle name="Hiperlink 2 2" xfId="145"/>
    <cellStyle name="Hiperlink 2 2 2" xfId="146"/>
    <cellStyle name="Hiperlink 2 3" xfId="147"/>
    <cellStyle name="Hiperlink 2 4" xfId="1062"/>
    <cellStyle name="Hiperlink 3" xfId="148"/>
    <cellStyle name="Hiperlink 3 2" xfId="149"/>
    <cellStyle name="Hiperlink 4" xfId="150"/>
    <cellStyle name="Hiperlink 5" xfId="151"/>
    <cellStyle name="Hyperlink 2" xfId="152"/>
    <cellStyle name="Hyperlink 2 2" xfId="153"/>
    <cellStyle name="Hyperlink 2 2 2" xfId="154"/>
    <cellStyle name="Hyperlink 2 3" xfId="155"/>
    <cellStyle name="Incluído" xfId="2495"/>
    <cellStyle name="Incorreto 2" xfId="156"/>
    <cellStyle name="Incorreto 2 2" xfId="1063"/>
    <cellStyle name="Incorreto 3" xfId="2496"/>
    <cellStyle name="Indefinido" xfId="2497"/>
    <cellStyle name="Input" xfId="157"/>
    <cellStyle name="Input 2" xfId="158"/>
    <cellStyle name="Linked Cell" xfId="159"/>
    <cellStyle name="M S SANS SERIF" xfId="1064"/>
    <cellStyle name="M S SANS SERIF 2" xfId="1065"/>
    <cellStyle name="M S SANS SERIF 3" xfId="1066"/>
    <cellStyle name="M S SANS SERIF 4" xfId="1067"/>
    <cellStyle name="M S SANS SERIF 5" xfId="1068"/>
    <cellStyle name="Moeda 2" xfId="160"/>
    <cellStyle name="Moeda 2 2" xfId="161"/>
    <cellStyle name="Moeda 2 2 2" xfId="162"/>
    <cellStyle name="Moeda 2 2 2 2" xfId="1069"/>
    <cellStyle name="Moeda 2 2 3" xfId="163"/>
    <cellStyle name="Moeda 2 2 3 2" xfId="164"/>
    <cellStyle name="Moeda 2 2 3 2 2" xfId="2498"/>
    <cellStyle name="Moeda 2 2 3 2 3" xfId="3305"/>
    <cellStyle name="Moeda 2 2 3 2 3 2" xfId="6065"/>
    <cellStyle name="Moeda 2 2 3 2 4" xfId="5913"/>
    <cellStyle name="Moeda 2 2 3 3" xfId="1070"/>
    <cellStyle name="Moeda 2 2 4" xfId="3304"/>
    <cellStyle name="Moeda 2 2 4 2" xfId="6064"/>
    <cellStyle name="Moeda 2 2 5" xfId="5912"/>
    <cellStyle name="Moeda 2 3" xfId="165"/>
    <cellStyle name="Moeda 2 3 2" xfId="166"/>
    <cellStyle name="Moeda 2 3 2 2" xfId="167"/>
    <cellStyle name="Moeda 2 3 3" xfId="168"/>
    <cellStyle name="Moeda 2 3 3 2" xfId="169"/>
    <cellStyle name="Moeda 2 3 3 3" xfId="1071"/>
    <cellStyle name="Moeda 2 3 3 3 2" xfId="3990"/>
    <cellStyle name="Moeda 2 3 3 3 2 2" xfId="6106"/>
    <cellStyle name="Moeda 2 3 3 3 3" xfId="5954"/>
    <cellStyle name="Moeda 2 4" xfId="170"/>
    <cellStyle name="Moeda 2 4 2" xfId="1072"/>
    <cellStyle name="Moeda 2 4 2 2" xfId="3991"/>
    <cellStyle name="Moeda 2 4 2 2 2" xfId="6107"/>
    <cellStyle name="Moeda 2 4 2 3" xfId="5955"/>
    <cellStyle name="Moeda 2 5" xfId="171"/>
    <cellStyle name="Moeda 2 5 2" xfId="172"/>
    <cellStyle name="Moeda 2 5 2 2" xfId="2500"/>
    <cellStyle name="Moeda 2 5 3" xfId="2499"/>
    <cellStyle name="Moeda 2 5 4" xfId="1073"/>
    <cellStyle name="Moeda 3" xfId="173"/>
    <cellStyle name="Moeda 3 2" xfId="174"/>
    <cellStyle name="Moeda 3 2 2" xfId="175"/>
    <cellStyle name="Moeda 3 2 3" xfId="1075"/>
    <cellStyle name="Moeda 3 3" xfId="176"/>
    <cellStyle name="Moeda 3 3 2" xfId="1076"/>
    <cellStyle name="Moeda 3 3 3" xfId="3306"/>
    <cellStyle name="Moeda 3 3 3 2" xfId="6066"/>
    <cellStyle name="Moeda 3 3 4" xfId="5914"/>
    <cellStyle name="Moeda 3 4" xfId="177"/>
    <cellStyle name="Moeda 3 4 2" xfId="2502"/>
    <cellStyle name="Moeda 3 4 2 2" xfId="5278"/>
    <cellStyle name="Moeda 3 5" xfId="178"/>
    <cellStyle name="Moeda 3 5 2" xfId="2501"/>
    <cellStyle name="Moeda 3 5 2 2" xfId="5277"/>
    <cellStyle name="Moeda 3 5 3" xfId="3281"/>
    <cellStyle name="Moeda 3 5 3 2" xfId="5905"/>
    <cellStyle name="Moeda 3 5 3 2 2" xfId="6213"/>
    <cellStyle name="Moeda 3 5 3 3" xfId="6061"/>
    <cellStyle name="Moeda 3 5 4" xfId="3307"/>
    <cellStyle name="Moeda 3 5 4 2" xfId="6067"/>
    <cellStyle name="Moeda 3 5 5" xfId="5915"/>
    <cellStyle name="Moeda 3 6" xfId="1074"/>
    <cellStyle name="Moeda 3 6 2" xfId="3992"/>
    <cellStyle name="Moeda 4" xfId="179"/>
    <cellStyle name="Moeda 4 2" xfId="180"/>
    <cellStyle name="Moeda 4 3" xfId="181"/>
    <cellStyle name="Moeda 4 4" xfId="1077"/>
    <cellStyle name="Moeda 5" xfId="182"/>
    <cellStyle name="Moeda 5 2" xfId="183"/>
    <cellStyle name="Moeda 5 3" xfId="184"/>
    <cellStyle name="Moeda 5 3 2" xfId="3280"/>
    <cellStyle name="Moeda 5 3 2 2" xfId="5904"/>
    <cellStyle name="Moeda 5 3 2 2 2" xfId="6212"/>
    <cellStyle name="Moeda 5 3 2 3" xfId="6060"/>
    <cellStyle name="Moeda 5 3 3" xfId="3308"/>
    <cellStyle name="Moeda 5 3 3 2" xfId="6068"/>
    <cellStyle name="Moeda 5 3 4" xfId="5916"/>
    <cellStyle name="Moeda 5 4" xfId="1078"/>
    <cellStyle name="Moeda 6" xfId="185"/>
    <cellStyle name="Moeda 6 2" xfId="1079"/>
    <cellStyle name="Moeda 7" xfId="2503"/>
    <cellStyle name="Moeda 8" xfId="5910"/>
    <cellStyle name="Moeda 8 2" xfId="6214"/>
    <cellStyle name="Moeda 9" xfId="3289"/>
    <cellStyle name="Moeda 9 2" xfId="6062"/>
    <cellStyle name="Moeda0" xfId="2504"/>
    <cellStyle name="mpenho" xfId="2505"/>
    <cellStyle name="NEGATIVO" xfId="2506"/>
    <cellStyle name="Neutra 2" xfId="186"/>
    <cellStyle name="Neutra 2 2" xfId="1080"/>
    <cellStyle name="Neutra 3" xfId="2507"/>
    <cellStyle name="Neutral" xfId="187"/>
    <cellStyle name="Nil" xfId="2508"/>
    <cellStyle name="Normal" xfId="0" builtinId="0"/>
    <cellStyle name="Normal - Estilo5" xfId="2509"/>
    <cellStyle name="Normal - Estilo6" xfId="2510"/>
    <cellStyle name="Normal - Estilo7" xfId="2511"/>
    <cellStyle name="Normal - Estilo8" xfId="2512"/>
    <cellStyle name="Normal 10" xfId="188"/>
    <cellStyle name="Normal 10 2" xfId="189"/>
    <cellStyle name="Normal 10 2 2" xfId="190"/>
    <cellStyle name="Normal 10 2 3" xfId="2513"/>
    <cellStyle name="Normal 10 2 3 2" xfId="5279"/>
    <cellStyle name="Normal 10 2 4" xfId="1081"/>
    <cellStyle name="Normal 10 2 4 2" xfId="3993"/>
    <cellStyle name="Normal 10 2 5" xfId="3309"/>
    <cellStyle name="Normal 10 3" xfId="1082"/>
    <cellStyle name="Normal 10 3 2" xfId="2515"/>
    <cellStyle name="Normal 10 3 2 2" xfId="5281"/>
    <cellStyle name="Normal 10 3 3" xfId="2514"/>
    <cellStyle name="Normal 10 3 3 2" xfId="5280"/>
    <cellStyle name="Normal 10 3 4" xfId="3994"/>
    <cellStyle name="Normal 10 4" xfId="1083"/>
    <cellStyle name="Normal 10 4 2" xfId="2517"/>
    <cellStyle name="Normal 10 4 2 2" xfId="5283"/>
    <cellStyle name="Normal 10 4 3" xfId="2516"/>
    <cellStyle name="Normal 10 4 3 2" xfId="5282"/>
    <cellStyle name="Normal 10 4 4" xfId="3995"/>
    <cellStyle name="Normal 10 5" xfId="1084"/>
    <cellStyle name="Normal 10 5 2" xfId="2519"/>
    <cellStyle name="Normal 10 5 2 2" xfId="5285"/>
    <cellStyle name="Normal 10 5 3" xfId="2518"/>
    <cellStyle name="Normal 10 5 3 2" xfId="5284"/>
    <cellStyle name="Normal 10 5 4" xfId="3996"/>
    <cellStyle name="Normal 10 6" xfId="3284"/>
    <cellStyle name="Normal 10 6 2" xfId="5907"/>
    <cellStyle name="Normal 10 7" xfId="3287"/>
    <cellStyle name="Normal 10 7 2" xfId="5909"/>
    <cellStyle name="Normal 100 2" xfId="2520"/>
    <cellStyle name="Normal 100 2 2" xfId="5286"/>
    <cellStyle name="Normal 104" xfId="2521"/>
    <cellStyle name="Normal 104 2" xfId="5287"/>
    <cellStyle name="Normal 11" xfId="191"/>
    <cellStyle name="Normal 11 2" xfId="192"/>
    <cellStyle name="Normal 11 3" xfId="193"/>
    <cellStyle name="Normal 11 4" xfId="194"/>
    <cellStyle name="Normal 11 4 2" xfId="195"/>
    <cellStyle name="Normal 11 4 3" xfId="3279"/>
    <cellStyle name="Normal 11 4 3 2" xfId="5903"/>
    <cellStyle name="Normal 11 4 4" xfId="3310"/>
    <cellStyle name="Normal 12" xfId="196"/>
    <cellStyle name="Normal 12 2" xfId="197"/>
    <cellStyle name="Normal 12 2 2" xfId="198"/>
    <cellStyle name="Normal 12 2 2 2" xfId="2525"/>
    <cellStyle name="Normal 12 2 2 2 2" xfId="5291"/>
    <cellStyle name="Normal 12 2 2 3" xfId="2524"/>
    <cellStyle name="Normal 12 2 2 3 2" xfId="5290"/>
    <cellStyle name="Normal 12 2 2 4" xfId="1087"/>
    <cellStyle name="Normal 12 2 2 4 2" xfId="3999"/>
    <cellStyle name="Normal 12 2 2 5" xfId="3313"/>
    <cellStyle name="Normal 12 2 3" xfId="1088"/>
    <cellStyle name="Normal 12 2 3 2" xfId="2527"/>
    <cellStyle name="Normal 12 2 3 2 2" xfId="5293"/>
    <cellStyle name="Normal 12 2 3 3" xfId="2526"/>
    <cellStyle name="Normal 12 2 3 3 2" xfId="5292"/>
    <cellStyle name="Normal 12 2 3 4" xfId="4000"/>
    <cellStyle name="Normal 12 2 4" xfId="2528"/>
    <cellStyle name="Normal 12 2 4 2" xfId="5294"/>
    <cellStyle name="Normal 12 2 5" xfId="2523"/>
    <cellStyle name="Normal 12 2 5 2" xfId="5289"/>
    <cellStyle name="Normal 12 2 6" xfId="1086"/>
    <cellStyle name="Normal 12 2 6 2" xfId="3998"/>
    <cellStyle name="Normal 12 2 7" xfId="3312"/>
    <cellStyle name="Normal 12 3" xfId="199"/>
    <cellStyle name="Normal 12 3 2" xfId="2530"/>
    <cellStyle name="Normal 12 3 2 2" xfId="5296"/>
    <cellStyle name="Normal 12 3 3" xfId="2529"/>
    <cellStyle name="Normal 12 3 3 2" xfId="5295"/>
    <cellStyle name="Normal 12 3 4" xfId="1089"/>
    <cellStyle name="Normal 12 3 4 2" xfId="4001"/>
    <cellStyle name="Normal 12 3 5" xfId="3314"/>
    <cellStyle name="Normal 12 4" xfId="1090"/>
    <cellStyle name="Normal 12 4 2" xfId="2532"/>
    <cellStyle name="Normal 12 4 2 2" xfId="5298"/>
    <cellStyle name="Normal 12 4 3" xfId="2531"/>
    <cellStyle name="Normal 12 4 3 2" xfId="5297"/>
    <cellStyle name="Normal 12 4 4" xfId="4002"/>
    <cellStyle name="Normal 12 5" xfId="2533"/>
    <cellStyle name="Normal 12 5 2" xfId="5299"/>
    <cellStyle name="Normal 12 6" xfId="2522"/>
    <cellStyle name="Normal 12 6 2" xfId="5288"/>
    <cellStyle name="Normal 12 7" xfId="1085"/>
    <cellStyle name="Normal 12 7 2" xfId="3997"/>
    <cellStyle name="Normal 12 8" xfId="3311"/>
    <cellStyle name="Normal 13" xfId="200"/>
    <cellStyle name="Normal 14" xfId="201"/>
    <cellStyle name="Normal 14 2" xfId="202"/>
    <cellStyle name="Normal 14 2 2" xfId="2535"/>
    <cellStyle name="Normal 14 3" xfId="2536"/>
    <cellStyle name="Normal 14 4" xfId="2537"/>
    <cellStyle name="Normal 14 5" xfId="2538"/>
    <cellStyle name="Normal 14 6" xfId="2534"/>
    <cellStyle name="Normal 15" xfId="2539"/>
    <cellStyle name="Normal 16" xfId="2540"/>
    <cellStyle name="Normal 16 2" xfId="2541"/>
    <cellStyle name="Normal 17" xfId="2542"/>
    <cellStyle name="Normal 18" xfId="2543"/>
    <cellStyle name="Normal 19" xfId="2544"/>
    <cellStyle name="Normal 2" xfId="1"/>
    <cellStyle name="Normal 2 2" xfId="204"/>
    <cellStyle name="Normal 2 2 2" xfId="205"/>
    <cellStyle name="Normal 2 2 2 2" xfId="206"/>
    <cellStyle name="Normal 2 2 2 2 2" xfId="207"/>
    <cellStyle name="Normal 2 2 2 2 2 2" xfId="208"/>
    <cellStyle name="Normal 2 2 2 3" xfId="209"/>
    <cellStyle name="Normal 2 2 2 3 2" xfId="2546"/>
    <cellStyle name="Normal 2 2 2 3 2 2" xfId="5301"/>
    <cellStyle name="Normal 2 2 2 3 3" xfId="2545"/>
    <cellStyle name="Normal 2 2 2 3 3 2" xfId="5300"/>
    <cellStyle name="Normal 2 2 2 3 4" xfId="1091"/>
    <cellStyle name="Normal 2 2 2 3 4 2" xfId="4003"/>
    <cellStyle name="Normal 2 2 2 4" xfId="210"/>
    <cellStyle name="Normal 2 2 3" xfId="211"/>
    <cellStyle name="Normal 2 2 3 2" xfId="212"/>
    <cellStyle name="Normal 2 2 3 2 2" xfId="213"/>
    <cellStyle name="Normal 2 2 4" xfId="214"/>
    <cellStyle name="Normal 2 2 4 2" xfId="2548"/>
    <cellStyle name="Normal 2 2 4 2 2" xfId="5303"/>
    <cellStyle name="Normal 2 2 4 3" xfId="2547"/>
    <cellStyle name="Normal 2 2 4 3 2" xfId="5302"/>
    <cellStyle name="Normal 2 2 4 4" xfId="1092"/>
    <cellStyle name="Normal 2 2 4 4 2" xfId="4004"/>
    <cellStyle name="Normal 2 2 5" xfId="1093"/>
    <cellStyle name="Normal 2 2 5 2" xfId="2550"/>
    <cellStyle name="Normal 2 2 5 2 2" xfId="5305"/>
    <cellStyle name="Normal 2 2 5 3" xfId="2549"/>
    <cellStyle name="Normal 2 2 5 3 2" xfId="5304"/>
    <cellStyle name="Normal 2 2 5 4" xfId="4005"/>
    <cellStyle name="Normal 2 2 6" xfId="1094"/>
    <cellStyle name="Normal 2 2 6 2" xfId="2552"/>
    <cellStyle name="Normal 2 2 6 2 2" xfId="5307"/>
    <cellStyle name="Normal 2 2 6 3" xfId="2551"/>
    <cellStyle name="Normal 2 2 6 3 2" xfId="5306"/>
    <cellStyle name="Normal 2 2 6 4" xfId="4006"/>
    <cellStyle name="Normal 2 2 7" xfId="1095"/>
    <cellStyle name="Normal 2 2 7 2" xfId="2554"/>
    <cellStyle name="Normal 2 2 7 2 2" xfId="5309"/>
    <cellStyle name="Normal 2 2 7 3" xfId="2553"/>
    <cellStyle name="Normal 2 2 7 3 2" xfId="5308"/>
    <cellStyle name="Normal 2 2 7 4" xfId="4007"/>
    <cellStyle name="Normal 2 2_EG252PL A licitação" xfId="2555"/>
    <cellStyle name="Normal 2 3" xfId="215"/>
    <cellStyle name="Normal 2 3 10" xfId="2556"/>
    <cellStyle name="Normal 2 3 11" xfId="2557"/>
    <cellStyle name="Normal 2 3 2" xfId="216"/>
    <cellStyle name="Normal 2 3 2 2" xfId="217"/>
    <cellStyle name="Normal 2 3 2 2 2" xfId="2559"/>
    <cellStyle name="Normal 2 3 2 3" xfId="2558"/>
    <cellStyle name="Normal 2 3 3" xfId="218"/>
    <cellStyle name="Normal 2 3 3 2" xfId="2561"/>
    <cellStyle name="Normal 2 3 3 2 2" xfId="5310"/>
    <cellStyle name="Normal 2 3 3 3" xfId="2560"/>
    <cellStyle name="Normal 2 3 4" xfId="219"/>
    <cellStyle name="Normal 2 3 5" xfId="220"/>
    <cellStyle name="Normal 2 3 5 2" xfId="2562"/>
    <cellStyle name="Normal 2 3 6" xfId="2563"/>
    <cellStyle name="Normal 2 3 7" xfId="2564"/>
    <cellStyle name="Normal 2 3 8" xfId="2565"/>
    <cellStyle name="Normal 2 3 8 2" xfId="2566"/>
    <cellStyle name="Normal 2 3 8 3" xfId="2567"/>
    <cellStyle name="Normal 2 3 8 4" xfId="2568"/>
    <cellStyle name="Normal 2 3 9" xfId="2569"/>
    <cellStyle name="Normal 2 4" xfId="221"/>
    <cellStyle name="Normal 2 4 2" xfId="222"/>
    <cellStyle name="Normal 2 4 2 2" xfId="223"/>
    <cellStyle name="Normal 2 4 2 2 2" xfId="224"/>
    <cellStyle name="Normal 2 4 3" xfId="225"/>
    <cellStyle name="Normal 2 4 4" xfId="226"/>
    <cellStyle name="Normal 2 4 4 2" xfId="227"/>
    <cellStyle name="Normal 2 5" xfId="228"/>
    <cellStyle name="Normal 2 5 2" xfId="229"/>
    <cellStyle name="Normal 2 5 2 2" xfId="2571"/>
    <cellStyle name="Normal 2 5 2 2 2" xfId="5311"/>
    <cellStyle name="Normal 2 5 2 3" xfId="3315"/>
    <cellStyle name="Normal 2 5 3" xfId="2570"/>
    <cellStyle name="Normal 2 5 4" xfId="1096"/>
    <cellStyle name="Normal 2 5 4 2" xfId="4008"/>
    <cellStyle name="Normal 2 6" xfId="230"/>
    <cellStyle name="Normal 2 6 2" xfId="231"/>
    <cellStyle name="Normal 2 6 2 2" xfId="232"/>
    <cellStyle name="Normal 2 6 2 3" xfId="2573"/>
    <cellStyle name="Normal 2 6 2 3 2" xfId="5313"/>
    <cellStyle name="Normal 2 6 3" xfId="2572"/>
    <cellStyle name="Normal 2 6 3 2" xfId="5312"/>
    <cellStyle name="Normal 2 6 4" xfId="1097"/>
    <cellStyle name="Normal 2 6 4 2" xfId="4009"/>
    <cellStyle name="Normal 2 7" xfId="233"/>
    <cellStyle name="Normal 2 7 2" xfId="2575"/>
    <cellStyle name="Normal 2 7 2 2" xfId="5315"/>
    <cellStyle name="Normal 2 7 3" xfId="2574"/>
    <cellStyle name="Normal 2 7 3 2" xfId="5314"/>
    <cellStyle name="Normal 2 7 4" xfId="1098"/>
    <cellStyle name="Normal 2 7 4 2" xfId="4010"/>
    <cellStyle name="Normal 2 8" xfId="203"/>
    <cellStyle name="Normal 2_14 - CCASF_1410_Planilha_de_Medicao_142009-R2 (APROVADA)" xfId="2576"/>
    <cellStyle name="Normal 20" xfId="2577"/>
    <cellStyle name="Normal 21" xfId="2578"/>
    <cellStyle name="Normal 21 2" xfId="5316"/>
    <cellStyle name="Normal 22" xfId="2579"/>
    <cellStyle name="Normal 22 2" xfId="5317"/>
    <cellStyle name="Normal 23" xfId="2580"/>
    <cellStyle name="Normal 23 2" xfId="5318"/>
    <cellStyle name="Normal 24" xfId="2581"/>
    <cellStyle name="Normal 24 2" xfId="5319"/>
    <cellStyle name="Normal 25" xfId="2582"/>
    <cellStyle name="Normal 25 2" xfId="5320"/>
    <cellStyle name="Normal 26" xfId="2583"/>
    <cellStyle name="Normal 26 2" xfId="5321"/>
    <cellStyle name="Normal 27" xfId="2584"/>
    <cellStyle name="Normal 27 2" xfId="5322"/>
    <cellStyle name="Normal 28" xfId="2585"/>
    <cellStyle name="Normal 28 2" xfId="5323"/>
    <cellStyle name="Normal 29" xfId="2586"/>
    <cellStyle name="Normal 29 2" xfId="2587"/>
    <cellStyle name="Normal 29 3" xfId="2588"/>
    <cellStyle name="Normal 29 4" xfId="2589"/>
    <cellStyle name="Normal 3" xfId="234"/>
    <cellStyle name="Normal 3 10" xfId="235"/>
    <cellStyle name="Normal 3 10 2" xfId="236"/>
    <cellStyle name="Normal 3 10 2 2" xfId="237"/>
    <cellStyle name="Normal 3 10 2 2 2" xfId="2593"/>
    <cellStyle name="Normal 3 10 2 2 2 2" xfId="5327"/>
    <cellStyle name="Normal 3 10 2 2 3" xfId="2592"/>
    <cellStyle name="Normal 3 10 2 2 3 2" xfId="5326"/>
    <cellStyle name="Normal 3 10 2 2 4" xfId="1101"/>
    <cellStyle name="Normal 3 10 2 2 4 2" xfId="4013"/>
    <cellStyle name="Normal 3 10 2 2 5" xfId="3318"/>
    <cellStyle name="Normal 3 10 2 3" xfId="1102"/>
    <cellStyle name="Normal 3 10 2 3 2" xfId="2595"/>
    <cellStyle name="Normal 3 10 2 3 2 2" xfId="5329"/>
    <cellStyle name="Normal 3 10 2 3 3" xfId="2594"/>
    <cellStyle name="Normal 3 10 2 3 3 2" xfId="5328"/>
    <cellStyle name="Normal 3 10 2 3 4" xfId="4014"/>
    <cellStyle name="Normal 3 10 2 4" xfId="2596"/>
    <cellStyle name="Normal 3 10 2 4 2" xfId="5330"/>
    <cellStyle name="Normal 3 10 2 5" xfId="2591"/>
    <cellStyle name="Normal 3 10 2 5 2" xfId="5325"/>
    <cellStyle name="Normal 3 10 2 6" xfId="1100"/>
    <cellStyle name="Normal 3 10 2 6 2" xfId="4012"/>
    <cellStyle name="Normal 3 10 2 7" xfId="3317"/>
    <cellStyle name="Normal 3 10 3" xfId="238"/>
    <cellStyle name="Normal 3 10 3 2" xfId="2598"/>
    <cellStyle name="Normal 3 10 3 2 2" xfId="5332"/>
    <cellStyle name="Normal 3 10 3 3" xfId="2597"/>
    <cellStyle name="Normal 3 10 3 3 2" xfId="5331"/>
    <cellStyle name="Normal 3 10 3 4" xfId="1103"/>
    <cellStyle name="Normal 3 10 3 4 2" xfId="4015"/>
    <cellStyle name="Normal 3 10 3 5" xfId="3319"/>
    <cellStyle name="Normal 3 10 4" xfId="1104"/>
    <cellStyle name="Normal 3 10 4 2" xfId="2600"/>
    <cellStyle name="Normal 3 10 4 2 2" xfId="5334"/>
    <cellStyle name="Normal 3 10 4 3" xfId="2599"/>
    <cellStyle name="Normal 3 10 4 3 2" xfId="5333"/>
    <cellStyle name="Normal 3 10 4 4" xfId="4016"/>
    <cellStyle name="Normal 3 10 5" xfId="2601"/>
    <cellStyle name="Normal 3 10 5 2" xfId="5335"/>
    <cellStyle name="Normal 3 10 6" xfId="2590"/>
    <cellStyle name="Normal 3 10 6 2" xfId="5324"/>
    <cellStyle name="Normal 3 10 7" xfId="1099"/>
    <cellStyle name="Normal 3 10 7 2" xfId="4011"/>
    <cellStyle name="Normal 3 10 8" xfId="3316"/>
    <cellStyle name="Normal 3 11" xfId="239"/>
    <cellStyle name="Normal 3 11 2" xfId="240"/>
    <cellStyle name="Normal 3 11 2 2" xfId="241"/>
    <cellStyle name="Normal 3 11 2 2 2" xfId="2605"/>
    <cellStyle name="Normal 3 11 2 2 2 2" xfId="5339"/>
    <cellStyle name="Normal 3 11 2 2 3" xfId="2604"/>
    <cellStyle name="Normal 3 11 2 2 3 2" xfId="5338"/>
    <cellStyle name="Normal 3 11 2 2 4" xfId="1107"/>
    <cellStyle name="Normal 3 11 2 2 4 2" xfId="4019"/>
    <cellStyle name="Normal 3 11 2 2 5" xfId="3322"/>
    <cellStyle name="Normal 3 11 2 3" xfId="1108"/>
    <cellStyle name="Normal 3 11 2 3 2" xfId="2607"/>
    <cellStyle name="Normal 3 11 2 3 2 2" xfId="5341"/>
    <cellStyle name="Normal 3 11 2 3 3" xfId="2606"/>
    <cellStyle name="Normal 3 11 2 3 3 2" xfId="5340"/>
    <cellStyle name="Normal 3 11 2 3 4" xfId="4020"/>
    <cellStyle name="Normal 3 11 2 4" xfId="2608"/>
    <cellStyle name="Normal 3 11 2 4 2" xfId="5342"/>
    <cellStyle name="Normal 3 11 2 5" xfId="2603"/>
    <cellStyle name="Normal 3 11 2 5 2" xfId="5337"/>
    <cellStyle name="Normal 3 11 2 6" xfId="1106"/>
    <cellStyle name="Normal 3 11 2 6 2" xfId="4018"/>
    <cellStyle name="Normal 3 11 2 7" xfId="3321"/>
    <cellStyle name="Normal 3 11 3" xfId="242"/>
    <cellStyle name="Normal 3 11 3 2" xfId="2610"/>
    <cellStyle name="Normal 3 11 3 2 2" xfId="5344"/>
    <cellStyle name="Normal 3 11 3 3" xfId="2609"/>
    <cellStyle name="Normal 3 11 3 3 2" xfId="5343"/>
    <cellStyle name="Normal 3 11 3 4" xfId="1109"/>
    <cellStyle name="Normal 3 11 3 4 2" xfId="4021"/>
    <cellStyle name="Normal 3 11 3 5" xfId="3323"/>
    <cellStyle name="Normal 3 11 4" xfId="1110"/>
    <cellStyle name="Normal 3 11 4 2" xfId="2612"/>
    <cellStyle name="Normal 3 11 4 2 2" xfId="5346"/>
    <cellStyle name="Normal 3 11 4 3" xfId="2611"/>
    <cellStyle name="Normal 3 11 4 3 2" xfId="5345"/>
    <cellStyle name="Normal 3 11 4 4" xfId="4022"/>
    <cellStyle name="Normal 3 11 5" xfId="2613"/>
    <cellStyle name="Normal 3 11 5 2" xfId="5347"/>
    <cellStyle name="Normal 3 11 6" xfId="2602"/>
    <cellStyle name="Normal 3 11 6 2" xfId="5336"/>
    <cellStyle name="Normal 3 11 7" xfId="1105"/>
    <cellStyle name="Normal 3 11 7 2" xfId="4017"/>
    <cellStyle name="Normal 3 11 8" xfId="3320"/>
    <cellStyle name="Normal 3 12" xfId="243"/>
    <cellStyle name="Normal 3 12 2" xfId="244"/>
    <cellStyle name="Normal 3 12 2 2" xfId="2616"/>
    <cellStyle name="Normal 3 12 2 2 2" xfId="5350"/>
    <cellStyle name="Normal 3 12 2 3" xfId="2615"/>
    <cellStyle name="Normal 3 12 2 3 2" xfId="5349"/>
    <cellStyle name="Normal 3 12 2 4" xfId="1112"/>
    <cellStyle name="Normal 3 12 2 4 2" xfId="4024"/>
    <cellStyle name="Normal 3 12 2 5" xfId="3325"/>
    <cellStyle name="Normal 3 12 3" xfId="1113"/>
    <cellStyle name="Normal 3 12 3 2" xfId="2618"/>
    <cellStyle name="Normal 3 12 3 2 2" xfId="5352"/>
    <cellStyle name="Normal 3 12 3 3" xfId="2617"/>
    <cellStyle name="Normal 3 12 3 3 2" xfId="5351"/>
    <cellStyle name="Normal 3 12 3 4" xfId="4025"/>
    <cellStyle name="Normal 3 12 4" xfId="2619"/>
    <cellStyle name="Normal 3 12 4 2" xfId="5353"/>
    <cellStyle name="Normal 3 12 5" xfId="2614"/>
    <cellStyle name="Normal 3 12 5 2" xfId="5348"/>
    <cellStyle name="Normal 3 12 6" xfId="1111"/>
    <cellStyle name="Normal 3 12 6 2" xfId="4023"/>
    <cellStyle name="Normal 3 12 7" xfId="3324"/>
    <cellStyle name="Normal 3 13" xfId="245"/>
    <cellStyle name="Normal 3 13 2" xfId="246"/>
    <cellStyle name="Normal 3 13 2 2" xfId="247"/>
    <cellStyle name="Normal 3 13 2 2 2" xfId="2623"/>
    <cellStyle name="Normal 3 13 2 2 2 2" xfId="5357"/>
    <cellStyle name="Normal 3 13 2 2 3" xfId="2622"/>
    <cellStyle name="Normal 3 13 2 2 3 2" xfId="5356"/>
    <cellStyle name="Normal 3 13 2 2 4" xfId="1116"/>
    <cellStyle name="Normal 3 13 2 2 4 2" xfId="4028"/>
    <cellStyle name="Normal 3 13 2 2 5" xfId="3328"/>
    <cellStyle name="Normal 3 13 2 3" xfId="1117"/>
    <cellStyle name="Normal 3 13 2 3 2" xfId="2625"/>
    <cellStyle name="Normal 3 13 2 3 2 2" xfId="5359"/>
    <cellStyle name="Normal 3 13 2 3 3" xfId="2624"/>
    <cellStyle name="Normal 3 13 2 3 3 2" xfId="5358"/>
    <cellStyle name="Normal 3 13 2 3 4" xfId="4029"/>
    <cellStyle name="Normal 3 13 2 4" xfId="2626"/>
    <cellStyle name="Normal 3 13 2 4 2" xfId="5360"/>
    <cellStyle name="Normal 3 13 2 5" xfId="2621"/>
    <cellStyle name="Normal 3 13 2 5 2" xfId="5355"/>
    <cellStyle name="Normal 3 13 2 6" xfId="1115"/>
    <cellStyle name="Normal 3 13 2 6 2" xfId="4027"/>
    <cellStyle name="Normal 3 13 2 7" xfId="3327"/>
    <cellStyle name="Normal 3 13 3" xfId="248"/>
    <cellStyle name="Normal 3 13 3 2" xfId="2628"/>
    <cellStyle name="Normal 3 13 3 2 2" xfId="5362"/>
    <cellStyle name="Normal 3 13 3 3" xfId="2627"/>
    <cellStyle name="Normal 3 13 3 3 2" xfId="5361"/>
    <cellStyle name="Normal 3 13 3 4" xfId="1118"/>
    <cellStyle name="Normal 3 13 3 4 2" xfId="4030"/>
    <cellStyle name="Normal 3 13 3 5" xfId="3329"/>
    <cellStyle name="Normal 3 13 4" xfId="1119"/>
    <cellStyle name="Normal 3 13 4 2" xfId="2630"/>
    <cellStyle name="Normal 3 13 4 2 2" xfId="5364"/>
    <cellStyle name="Normal 3 13 4 3" xfId="2629"/>
    <cellStyle name="Normal 3 13 4 3 2" xfId="5363"/>
    <cellStyle name="Normal 3 13 4 4" xfId="4031"/>
    <cellStyle name="Normal 3 13 5" xfId="2631"/>
    <cellStyle name="Normal 3 13 5 2" xfId="5365"/>
    <cellStyle name="Normal 3 13 6" xfId="2620"/>
    <cellStyle name="Normal 3 13 6 2" xfId="5354"/>
    <cellStyle name="Normal 3 13 7" xfId="1114"/>
    <cellStyle name="Normal 3 13 7 2" xfId="4026"/>
    <cellStyle name="Normal 3 13 8" xfId="3326"/>
    <cellStyle name="Normal 3 14" xfId="249"/>
    <cellStyle name="Normal 3 14 2" xfId="250"/>
    <cellStyle name="Normal 3 14 2 2" xfId="2634"/>
    <cellStyle name="Normal 3 14 2 2 2" xfId="5368"/>
    <cellStyle name="Normal 3 14 2 3" xfId="2633"/>
    <cellStyle name="Normal 3 14 2 3 2" xfId="5367"/>
    <cellStyle name="Normal 3 14 2 4" xfId="1121"/>
    <cellStyle name="Normal 3 14 2 4 2" xfId="4033"/>
    <cellStyle name="Normal 3 14 2 5" xfId="3331"/>
    <cellStyle name="Normal 3 14 3" xfId="1122"/>
    <cellStyle name="Normal 3 14 3 2" xfId="2636"/>
    <cellStyle name="Normal 3 14 3 2 2" xfId="5370"/>
    <cellStyle name="Normal 3 14 3 3" xfId="2635"/>
    <cellStyle name="Normal 3 14 3 3 2" xfId="5369"/>
    <cellStyle name="Normal 3 14 3 4" xfId="4034"/>
    <cellStyle name="Normal 3 14 4" xfId="2637"/>
    <cellStyle name="Normal 3 14 4 2" xfId="5371"/>
    <cellStyle name="Normal 3 14 5" xfId="2632"/>
    <cellStyle name="Normal 3 14 5 2" xfId="5366"/>
    <cellStyle name="Normal 3 14 6" xfId="1120"/>
    <cellStyle name="Normal 3 14 6 2" xfId="4032"/>
    <cellStyle name="Normal 3 14 7" xfId="3330"/>
    <cellStyle name="Normal 3 15" xfId="251"/>
    <cellStyle name="Normal 3 15 2" xfId="1123"/>
    <cellStyle name="Normal 3 16" xfId="1124"/>
    <cellStyle name="Normal 3 16 2" xfId="2639"/>
    <cellStyle name="Normal 3 16 2 2" xfId="5373"/>
    <cellStyle name="Normal 3 16 3" xfId="2638"/>
    <cellStyle name="Normal 3 16 3 2" xfId="5372"/>
    <cellStyle name="Normal 3 16 4" xfId="4035"/>
    <cellStyle name="Normal 3 17" xfId="1125"/>
    <cellStyle name="Normal 3 17 2" xfId="2641"/>
    <cellStyle name="Normal 3 17 2 2" xfId="5375"/>
    <cellStyle name="Normal 3 17 3" xfId="2640"/>
    <cellStyle name="Normal 3 17 3 2" xfId="5374"/>
    <cellStyle name="Normal 3 17 4" xfId="4036"/>
    <cellStyle name="Normal 3 18" xfId="1126"/>
    <cellStyle name="Normal 3 18 2" xfId="2643"/>
    <cellStyle name="Normal 3 18 2 2" xfId="5377"/>
    <cellStyle name="Normal 3 18 3" xfId="2642"/>
    <cellStyle name="Normal 3 18 3 2" xfId="5376"/>
    <cellStyle name="Normal 3 18 4" xfId="4037"/>
    <cellStyle name="Normal 3 2" xfId="252"/>
    <cellStyle name="Normal 3 2 10" xfId="1128"/>
    <cellStyle name="Normal 3 2 10 2" xfId="2646"/>
    <cellStyle name="Normal 3 2 10 2 2" xfId="5380"/>
    <cellStyle name="Normal 3 2 10 3" xfId="2645"/>
    <cellStyle name="Normal 3 2 10 3 2" xfId="5379"/>
    <cellStyle name="Normal 3 2 10 4" xfId="4039"/>
    <cellStyle name="Normal 3 2 11" xfId="1129"/>
    <cellStyle name="Normal 3 2 11 2" xfId="2648"/>
    <cellStyle name="Normal 3 2 11 2 2" xfId="5382"/>
    <cellStyle name="Normal 3 2 11 3" xfId="2647"/>
    <cellStyle name="Normal 3 2 11 3 2" xfId="5381"/>
    <cellStyle name="Normal 3 2 11 4" xfId="4040"/>
    <cellStyle name="Normal 3 2 12" xfId="2649"/>
    <cellStyle name="Normal 3 2 12 2" xfId="5383"/>
    <cellStyle name="Normal 3 2 13" xfId="2644"/>
    <cellStyle name="Normal 3 2 13 2" xfId="5378"/>
    <cellStyle name="Normal 3 2 14" xfId="1127"/>
    <cellStyle name="Normal 3 2 14 2" xfId="4038"/>
    <cellStyle name="Normal 3 2 15" xfId="3332"/>
    <cellStyle name="Normal 3 2 2" xfId="253"/>
    <cellStyle name="Normal 3 2 3" xfId="254"/>
    <cellStyle name="Normal 3 2 3 10" xfId="2650"/>
    <cellStyle name="Normal 3 2 3 10 2" xfId="5384"/>
    <cellStyle name="Normal 3 2 3 11" xfId="1130"/>
    <cellStyle name="Normal 3 2 3 11 2" xfId="4041"/>
    <cellStyle name="Normal 3 2 3 12" xfId="3333"/>
    <cellStyle name="Normal 3 2 3 2" xfId="255"/>
    <cellStyle name="Normal 3 2 3 2 2" xfId="256"/>
    <cellStyle name="Normal 3 2 3 2 2 2" xfId="2653"/>
    <cellStyle name="Normal 3 2 3 2 2 2 2" xfId="5387"/>
    <cellStyle name="Normal 3 2 3 2 2 3" xfId="2652"/>
    <cellStyle name="Normal 3 2 3 2 2 3 2" xfId="5386"/>
    <cellStyle name="Normal 3 2 3 2 2 4" xfId="1132"/>
    <cellStyle name="Normal 3 2 3 2 2 4 2" xfId="4043"/>
    <cellStyle name="Normal 3 2 3 2 2 5" xfId="3335"/>
    <cellStyle name="Normal 3 2 3 2 3" xfId="1133"/>
    <cellStyle name="Normal 3 2 3 2 3 2" xfId="2655"/>
    <cellStyle name="Normal 3 2 3 2 3 2 2" xfId="5389"/>
    <cellStyle name="Normal 3 2 3 2 3 3" xfId="2654"/>
    <cellStyle name="Normal 3 2 3 2 3 3 2" xfId="5388"/>
    <cellStyle name="Normal 3 2 3 2 3 4" xfId="4044"/>
    <cellStyle name="Normal 3 2 3 2 4" xfId="2656"/>
    <cellStyle name="Normal 3 2 3 2 4 2" xfId="5390"/>
    <cellStyle name="Normal 3 2 3 2 5" xfId="2651"/>
    <cellStyle name="Normal 3 2 3 2 5 2" xfId="5385"/>
    <cellStyle name="Normal 3 2 3 2 6" xfId="1131"/>
    <cellStyle name="Normal 3 2 3 2 6 2" xfId="4042"/>
    <cellStyle name="Normal 3 2 3 2 7" xfId="3334"/>
    <cellStyle name="Normal 3 2 3 3" xfId="257"/>
    <cellStyle name="Normal 3 2 3 3 2" xfId="258"/>
    <cellStyle name="Normal 3 2 3 3 2 2" xfId="259"/>
    <cellStyle name="Normal 3 2 3 3 2 2 2" xfId="2660"/>
    <cellStyle name="Normal 3 2 3 3 2 2 2 2" xfId="5394"/>
    <cellStyle name="Normal 3 2 3 3 2 2 3" xfId="2659"/>
    <cellStyle name="Normal 3 2 3 3 2 2 3 2" xfId="5393"/>
    <cellStyle name="Normal 3 2 3 3 2 2 4" xfId="1136"/>
    <cellStyle name="Normal 3 2 3 3 2 2 4 2" xfId="4047"/>
    <cellStyle name="Normal 3 2 3 3 2 2 5" xfId="3338"/>
    <cellStyle name="Normal 3 2 3 3 2 3" xfId="1137"/>
    <cellStyle name="Normal 3 2 3 3 2 3 2" xfId="2662"/>
    <cellStyle name="Normal 3 2 3 3 2 3 2 2" xfId="5396"/>
    <cellStyle name="Normal 3 2 3 3 2 3 3" xfId="2661"/>
    <cellStyle name="Normal 3 2 3 3 2 3 3 2" xfId="5395"/>
    <cellStyle name="Normal 3 2 3 3 2 3 4" xfId="4048"/>
    <cellStyle name="Normal 3 2 3 3 2 4" xfId="2663"/>
    <cellStyle name="Normal 3 2 3 3 2 4 2" xfId="5397"/>
    <cellStyle name="Normal 3 2 3 3 2 5" xfId="2658"/>
    <cellStyle name="Normal 3 2 3 3 2 5 2" xfId="5392"/>
    <cellStyle name="Normal 3 2 3 3 2 6" xfId="1135"/>
    <cellStyle name="Normal 3 2 3 3 2 6 2" xfId="4046"/>
    <cellStyle name="Normal 3 2 3 3 2 7" xfId="3337"/>
    <cellStyle name="Normal 3 2 3 3 3" xfId="260"/>
    <cellStyle name="Normal 3 2 3 3 3 2" xfId="2665"/>
    <cellStyle name="Normal 3 2 3 3 3 2 2" xfId="5399"/>
    <cellStyle name="Normal 3 2 3 3 3 3" xfId="2664"/>
    <cellStyle name="Normal 3 2 3 3 3 3 2" xfId="5398"/>
    <cellStyle name="Normal 3 2 3 3 3 4" xfId="1138"/>
    <cellStyle name="Normal 3 2 3 3 3 4 2" xfId="4049"/>
    <cellStyle name="Normal 3 2 3 3 3 5" xfId="3339"/>
    <cellStyle name="Normal 3 2 3 3 4" xfId="1139"/>
    <cellStyle name="Normal 3 2 3 3 4 2" xfId="2667"/>
    <cellStyle name="Normal 3 2 3 3 4 2 2" xfId="5401"/>
    <cellStyle name="Normal 3 2 3 3 4 3" xfId="2666"/>
    <cellStyle name="Normal 3 2 3 3 4 3 2" xfId="5400"/>
    <cellStyle name="Normal 3 2 3 3 4 4" xfId="4050"/>
    <cellStyle name="Normal 3 2 3 3 5" xfId="2668"/>
    <cellStyle name="Normal 3 2 3 3 5 2" xfId="5402"/>
    <cellStyle name="Normal 3 2 3 3 6" xfId="2657"/>
    <cellStyle name="Normal 3 2 3 3 6 2" xfId="5391"/>
    <cellStyle name="Normal 3 2 3 3 7" xfId="1134"/>
    <cellStyle name="Normal 3 2 3 3 7 2" xfId="4045"/>
    <cellStyle name="Normal 3 2 3 3 8" xfId="3336"/>
    <cellStyle name="Normal 3 2 3 4" xfId="261"/>
    <cellStyle name="Normal 3 2 3 4 2" xfId="262"/>
    <cellStyle name="Normal 3 2 3 4 2 2" xfId="2671"/>
    <cellStyle name="Normal 3 2 3 4 2 2 2" xfId="5405"/>
    <cellStyle name="Normal 3 2 3 4 2 3" xfId="2670"/>
    <cellStyle name="Normal 3 2 3 4 2 3 2" xfId="5404"/>
    <cellStyle name="Normal 3 2 3 4 2 4" xfId="1141"/>
    <cellStyle name="Normal 3 2 3 4 2 4 2" xfId="4052"/>
    <cellStyle name="Normal 3 2 3 4 2 5" xfId="3341"/>
    <cellStyle name="Normal 3 2 3 4 3" xfId="1142"/>
    <cellStyle name="Normal 3 2 3 4 3 2" xfId="2673"/>
    <cellStyle name="Normal 3 2 3 4 3 2 2" xfId="5407"/>
    <cellStyle name="Normal 3 2 3 4 3 3" xfId="2672"/>
    <cellStyle name="Normal 3 2 3 4 3 3 2" xfId="5406"/>
    <cellStyle name="Normal 3 2 3 4 3 4" xfId="4053"/>
    <cellStyle name="Normal 3 2 3 4 4" xfId="2674"/>
    <cellStyle name="Normal 3 2 3 4 4 2" xfId="5408"/>
    <cellStyle name="Normal 3 2 3 4 5" xfId="2669"/>
    <cellStyle name="Normal 3 2 3 4 5 2" xfId="5403"/>
    <cellStyle name="Normal 3 2 3 4 6" xfId="1140"/>
    <cellStyle name="Normal 3 2 3 4 6 2" xfId="4051"/>
    <cellStyle name="Normal 3 2 3 4 7" xfId="3340"/>
    <cellStyle name="Normal 3 2 3 5" xfId="263"/>
    <cellStyle name="Normal 3 2 3 5 2" xfId="264"/>
    <cellStyle name="Normal 3 2 3 5 2 2" xfId="2677"/>
    <cellStyle name="Normal 3 2 3 5 2 2 2" xfId="5411"/>
    <cellStyle name="Normal 3 2 3 5 2 3" xfId="2676"/>
    <cellStyle name="Normal 3 2 3 5 2 3 2" xfId="5410"/>
    <cellStyle name="Normal 3 2 3 5 2 4" xfId="1144"/>
    <cellStyle name="Normal 3 2 3 5 2 4 2" xfId="4055"/>
    <cellStyle name="Normal 3 2 3 5 2 5" xfId="3343"/>
    <cellStyle name="Normal 3 2 3 5 3" xfId="1145"/>
    <cellStyle name="Normal 3 2 3 5 3 2" xfId="2679"/>
    <cellStyle name="Normal 3 2 3 5 3 2 2" xfId="5413"/>
    <cellStyle name="Normal 3 2 3 5 3 3" xfId="2678"/>
    <cellStyle name="Normal 3 2 3 5 3 3 2" xfId="5412"/>
    <cellStyle name="Normal 3 2 3 5 3 4" xfId="4056"/>
    <cellStyle name="Normal 3 2 3 5 4" xfId="2680"/>
    <cellStyle name="Normal 3 2 3 5 4 2" xfId="5414"/>
    <cellStyle name="Normal 3 2 3 5 5" xfId="2675"/>
    <cellStyle name="Normal 3 2 3 5 5 2" xfId="5409"/>
    <cellStyle name="Normal 3 2 3 5 6" xfId="1143"/>
    <cellStyle name="Normal 3 2 3 5 6 2" xfId="4054"/>
    <cellStyle name="Normal 3 2 3 5 7" xfId="3342"/>
    <cellStyle name="Normal 3 2 3 6" xfId="265"/>
    <cellStyle name="Normal 3 2 3 7" xfId="266"/>
    <cellStyle name="Normal 3 2 3 7 2" xfId="2682"/>
    <cellStyle name="Normal 3 2 3 7 2 2" xfId="5416"/>
    <cellStyle name="Normal 3 2 3 7 3" xfId="2681"/>
    <cellStyle name="Normal 3 2 3 7 3 2" xfId="5415"/>
    <cellStyle name="Normal 3 2 3 7 4" xfId="1146"/>
    <cellStyle name="Normal 3 2 3 7 4 2" xfId="4057"/>
    <cellStyle name="Normal 3 2 3 7 5" xfId="3344"/>
    <cellStyle name="Normal 3 2 3 8" xfId="1147"/>
    <cellStyle name="Normal 3 2 3 8 2" xfId="2684"/>
    <cellStyle name="Normal 3 2 3 8 2 2" xfId="5418"/>
    <cellStyle name="Normal 3 2 3 8 3" xfId="2683"/>
    <cellStyle name="Normal 3 2 3 8 3 2" xfId="5417"/>
    <cellStyle name="Normal 3 2 3 8 4" xfId="4058"/>
    <cellStyle name="Normal 3 2 3 9" xfId="2685"/>
    <cellStyle name="Normal 3 2 3 9 2" xfId="5419"/>
    <cellStyle name="Normal 3 2 4" xfId="267"/>
    <cellStyle name="Normal 3 2 4 2" xfId="268"/>
    <cellStyle name="Normal 3 2 4 2 2" xfId="2688"/>
    <cellStyle name="Normal 3 2 4 2 2 2" xfId="5422"/>
    <cellStyle name="Normal 3 2 4 2 3" xfId="2687"/>
    <cellStyle name="Normal 3 2 4 2 3 2" xfId="5421"/>
    <cellStyle name="Normal 3 2 4 2 4" xfId="1149"/>
    <cellStyle name="Normal 3 2 4 2 4 2" xfId="4060"/>
    <cellStyle name="Normal 3 2 4 2 5" xfId="3346"/>
    <cellStyle name="Normal 3 2 4 3" xfId="1150"/>
    <cellStyle name="Normal 3 2 4 3 2" xfId="2690"/>
    <cellStyle name="Normal 3 2 4 3 2 2" xfId="5424"/>
    <cellStyle name="Normal 3 2 4 3 3" xfId="2689"/>
    <cellStyle name="Normal 3 2 4 3 3 2" xfId="5423"/>
    <cellStyle name="Normal 3 2 4 3 4" xfId="4061"/>
    <cellStyle name="Normal 3 2 4 4" xfId="2691"/>
    <cellStyle name="Normal 3 2 4 4 2" xfId="5425"/>
    <cellStyle name="Normal 3 2 4 5" xfId="2686"/>
    <cellStyle name="Normal 3 2 4 5 2" xfId="5420"/>
    <cellStyle name="Normal 3 2 4 6" xfId="1148"/>
    <cellStyle name="Normal 3 2 4 6 2" xfId="4059"/>
    <cellStyle name="Normal 3 2 4 7" xfId="3345"/>
    <cellStyle name="Normal 3 2 5" xfId="269"/>
    <cellStyle name="Normal 3 2 5 2" xfId="270"/>
    <cellStyle name="Normal 3 2 5 2 2" xfId="271"/>
    <cellStyle name="Normal 3 2 5 2 2 2" xfId="2695"/>
    <cellStyle name="Normal 3 2 5 2 2 2 2" xfId="5429"/>
    <cellStyle name="Normal 3 2 5 2 2 3" xfId="2694"/>
    <cellStyle name="Normal 3 2 5 2 2 3 2" xfId="5428"/>
    <cellStyle name="Normal 3 2 5 2 2 4" xfId="1153"/>
    <cellStyle name="Normal 3 2 5 2 2 4 2" xfId="4064"/>
    <cellStyle name="Normal 3 2 5 2 2 5" xfId="3349"/>
    <cellStyle name="Normal 3 2 5 2 3" xfId="1154"/>
    <cellStyle name="Normal 3 2 5 2 3 2" xfId="2697"/>
    <cellStyle name="Normal 3 2 5 2 3 2 2" xfId="5431"/>
    <cellStyle name="Normal 3 2 5 2 3 3" xfId="2696"/>
    <cellStyle name="Normal 3 2 5 2 3 3 2" xfId="5430"/>
    <cellStyle name="Normal 3 2 5 2 3 4" xfId="4065"/>
    <cellStyle name="Normal 3 2 5 2 4" xfId="2698"/>
    <cellStyle name="Normal 3 2 5 2 4 2" xfId="5432"/>
    <cellStyle name="Normal 3 2 5 2 5" xfId="2693"/>
    <cellStyle name="Normal 3 2 5 2 5 2" xfId="5427"/>
    <cellStyle name="Normal 3 2 5 2 6" xfId="1152"/>
    <cellStyle name="Normal 3 2 5 2 6 2" xfId="4063"/>
    <cellStyle name="Normal 3 2 5 2 7" xfId="3348"/>
    <cellStyle name="Normal 3 2 5 3" xfId="272"/>
    <cellStyle name="Normal 3 2 5 3 2" xfId="2700"/>
    <cellStyle name="Normal 3 2 5 3 2 2" xfId="5434"/>
    <cellStyle name="Normal 3 2 5 3 3" xfId="2699"/>
    <cellStyle name="Normal 3 2 5 3 3 2" xfId="5433"/>
    <cellStyle name="Normal 3 2 5 3 4" xfId="1155"/>
    <cellStyle name="Normal 3 2 5 3 4 2" xfId="4066"/>
    <cellStyle name="Normal 3 2 5 3 5" xfId="3350"/>
    <cellStyle name="Normal 3 2 5 4" xfId="1156"/>
    <cellStyle name="Normal 3 2 5 4 2" xfId="2702"/>
    <cellStyle name="Normal 3 2 5 4 2 2" xfId="5436"/>
    <cellStyle name="Normal 3 2 5 4 3" xfId="2701"/>
    <cellStyle name="Normal 3 2 5 4 3 2" xfId="5435"/>
    <cellStyle name="Normal 3 2 5 4 4" xfId="4067"/>
    <cellStyle name="Normal 3 2 5 5" xfId="2703"/>
    <cellStyle name="Normal 3 2 5 5 2" xfId="5437"/>
    <cellStyle name="Normal 3 2 5 6" xfId="2692"/>
    <cellStyle name="Normal 3 2 5 6 2" xfId="5426"/>
    <cellStyle name="Normal 3 2 5 7" xfId="1151"/>
    <cellStyle name="Normal 3 2 5 7 2" xfId="4062"/>
    <cellStyle name="Normal 3 2 5 8" xfId="3347"/>
    <cellStyle name="Normal 3 2 6" xfId="273"/>
    <cellStyle name="Normal 3 2 6 2" xfId="274"/>
    <cellStyle name="Normal 3 2 6 2 2" xfId="275"/>
    <cellStyle name="Normal 3 2 6 2 2 2" xfId="2707"/>
    <cellStyle name="Normal 3 2 6 2 2 2 2" xfId="5441"/>
    <cellStyle name="Normal 3 2 6 2 2 3" xfId="2706"/>
    <cellStyle name="Normal 3 2 6 2 2 3 2" xfId="5440"/>
    <cellStyle name="Normal 3 2 6 2 2 4" xfId="1159"/>
    <cellStyle name="Normal 3 2 6 2 2 4 2" xfId="4070"/>
    <cellStyle name="Normal 3 2 6 2 2 5" xfId="3353"/>
    <cellStyle name="Normal 3 2 6 2 3" xfId="1160"/>
    <cellStyle name="Normal 3 2 6 2 3 2" xfId="2709"/>
    <cellStyle name="Normal 3 2 6 2 3 2 2" xfId="5443"/>
    <cellStyle name="Normal 3 2 6 2 3 3" xfId="2708"/>
    <cellStyle name="Normal 3 2 6 2 3 3 2" xfId="5442"/>
    <cellStyle name="Normal 3 2 6 2 3 4" xfId="4071"/>
    <cellStyle name="Normal 3 2 6 2 4" xfId="2710"/>
    <cellStyle name="Normal 3 2 6 2 4 2" xfId="5444"/>
    <cellStyle name="Normal 3 2 6 2 5" xfId="2705"/>
    <cellStyle name="Normal 3 2 6 2 5 2" xfId="5439"/>
    <cellStyle name="Normal 3 2 6 2 6" xfId="1158"/>
    <cellStyle name="Normal 3 2 6 2 6 2" xfId="4069"/>
    <cellStyle name="Normal 3 2 6 2 7" xfId="3352"/>
    <cellStyle name="Normal 3 2 6 3" xfId="276"/>
    <cellStyle name="Normal 3 2 6 3 2" xfId="2712"/>
    <cellStyle name="Normal 3 2 6 3 2 2" xfId="5446"/>
    <cellStyle name="Normal 3 2 6 3 3" xfId="2711"/>
    <cellStyle name="Normal 3 2 6 3 3 2" xfId="5445"/>
    <cellStyle name="Normal 3 2 6 3 4" xfId="1161"/>
    <cellStyle name="Normal 3 2 6 3 4 2" xfId="4072"/>
    <cellStyle name="Normal 3 2 6 3 5" xfId="3354"/>
    <cellStyle name="Normal 3 2 6 4" xfId="1162"/>
    <cellStyle name="Normal 3 2 6 4 2" xfId="2714"/>
    <cellStyle name="Normal 3 2 6 4 2 2" xfId="5448"/>
    <cellStyle name="Normal 3 2 6 4 3" xfId="2713"/>
    <cellStyle name="Normal 3 2 6 4 3 2" xfId="5447"/>
    <cellStyle name="Normal 3 2 6 4 4" xfId="4073"/>
    <cellStyle name="Normal 3 2 6 5" xfId="2715"/>
    <cellStyle name="Normal 3 2 6 5 2" xfId="5449"/>
    <cellStyle name="Normal 3 2 6 6" xfId="2704"/>
    <cellStyle name="Normal 3 2 6 6 2" xfId="5438"/>
    <cellStyle name="Normal 3 2 6 7" xfId="1157"/>
    <cellStyle name="Normal 3 2 6 7 2" xfId="4068"/>
    <cellStyle name="Normal 3 2 6 8" xfId="3351"/>
    <cellStyle name="Normal 3 2 7" xfId="277"/>
    <cellStyle name="Normal 3 2 7 2" xfId="2717"/>
    <cellStyle name="Normal 3 2 7 2 2" xfId="5451"/>
    <cellStyle name="Normal 3 2 7 3" xfId="2716"/>
    <cellStyle name="Normal 3 2 7 3 2" xfId="5450"/>
    <cellStyle name="Normal 3 2 7 4" xfId="1163"/>
    <cellStyle name="Normal 3 2 7 4 2" xfId="4074"/>
    <cellStyle name="Normal 3 2 7 5" xfId="3355"/>
    <cellStyle name="Normal 3 2 8" xfId="278"/>
    <cellStyle name="Normal 3 2 8 2" xfId="279"/>
    <cellStyle name="Normal 3 2 8 2 2" xfId="2719"/>
    <cellStyle name="Normal 3 2 8 2 2 2" xfId="5453"/>
    <cellStyle name="Normal 3 2 8 2 3" xfId="3356"/>
    <cellStyle name="Normal 3 2 8 3" xfId="2718"/>
    <cellStyle name="Normal 3 2 8 3 2" xfId="5452"/>
    <cellStyle name="Normal 3 2 8 4" xfId="1164"/>
    <cellStyle name="Normal 3 2 8 4 2" xfId="4075"/>
    <cellStyle name="Normal 3 2 9" xfId="1165"/>
    <cellStyle name="Normal 3 2 9 2" xfId="2721"/>
    <cellStyle name="Normal 3 2 9 2 2" xfId="5455"/>
    <cellStyle name="Normal 3 2 9 3" xfId="2720"/>
    <cellStyle name="Normal 3 2 9 3 2" xfId="5454"/>
    <cellStyle name="Normal 3 2 9 4" xfId="4076"/>
    <cellStyle name="Normal 3 3" xfId="280"/>
    <cellStyle name="Normal 3 3 10" xfId="1166"/>
    <cellStyle name="Normal 3 3 10 2" xfId="4077"/>
    <cellStyle name="Normal 3 3 11" xfId="3357"/>
    <cellStyle name="Normal 3 3 2" xfId="281"/>
    <cellStyle name="Normal 3 3 2 10" xfId="3358"/>
    <cellStyle name="Normal 3 3 2 2" xfId="282"/>
    <cellStyle name="Normal 3 3 2 2 2" xfId="283"/>
    <cellStyle name="Normal 3 3 2 2 2 2" xfId="2726"/>
    <cellStyle name="Normal 3 3 2 2 2 2 2" xfId="5460"/>
    <cellStyle name="Normal 3 3 2 2 2 3" xfId="2725"/>
    <cellStyle name="Normal 3 3 2 2 2 3 2" xfId="5459"/>
    <cellStyle name="Normal 3 3 2 2 2 4" xfId="1169"/>
    <cellStyle name="Normal 3 3 2 2 2 4 2" xfId="4080"/>
    <cellStyle name="Normal 3 3 2 2 2 5" xfId="3360"/>
    <cellStyle name="Normal 3 3 2 2 3" xfId="1170"/>
    <cellStyle name="Normal 3 3 2 2 3 2" xfId="2728"/>
    <cellStyle name="Normal 3 3 2 2 3 2 2" xfId="5462"/>
    <cellStyle name="Normal 3 3 2 2 3 3" xfId="2727"/>
    <cellStyle name="Normal 3 3 2 2 3 3 2" xfId="5461"/>
    <cellStyle name="Normal 3 3 2 2 3 4" xfId="4081"/>
    <cellStyle name="Normal 3 3 2 2 4" xfId="2729"/>
    <cellStyle name="Normal 3 3 2 2 4 2" xfId="5463"/>
    <cellStyle name="Normal 3 3 2 2 5" xfId="2724"/>
    <cellStyle name="Normal 3 3 2 2 5 2" xfId="5458"/>
    <cellStyle name="Normal 3 3 2 2 6" xfId="1168"/>
    <cellStyle name="Normal 3 3 2 2 6 2" xfId="4079"/>
    <cellStyle name="Normal 3 3 2 2 7" xfId="3359"/>
    <cellStyle name="Normal 3 3 2 3" xfId="284"/>
    <cellStyle name="Normal 3 3 2 3 2" xfId="285"/>
    <cellStyle name="Normal 3 3 2 3 2 2" xfId="2732"/>
    <cellStyle name="Normal 3 3 2 3 2 2 2" xfId="5466"/>
    <cellStyle name="Normal 3 3 2 3 2 3" xfId="2731"/>
    <cellStyle name="Normal 3 3 2 3 2 3 2" xfId="5465"/>
    <cellStyle name="Normal 3 3 2 3 2 4" xfId="1172"/>
    <cellStyle name="Normal 3 3 2 3 2 4 2" xfId="4083"/>
    <cellStyle name="Normal 3 3 2 3 2 5" xfId="3362"/>
    <cellStyle name="Normal 3 3 2 3 3" xfId="1173"/>
    <cellStyle name="Normal 3 3 2 3 3 2" xfId="2734"/>
    <cellStyle name="Normal 3 3 2 3 3 2 2" xfId="5468"/>
    <cellStyle name="Normal 3 3 2 3 3 3" xfId="2733"/>
    <cellStyle name="Normal 3 3 2 3 3 3 2" xfId="5467"/>
    <cellStyle name="Normal 3 3 2 3 3 4" xfId="4084"/>
    <cellStyle name="Normal 3 3 2 3 4" xfId="2735"/>
    <cellStyle name="Normal 3 3 2 3 4 2" xfId="5469"/>
    <cellStyle name="Normal 3 3 2 3 5" xfId="2730"/>
    <cellStyle name="Normal 3 3 2 3 5 2" xfId="5464"/>
    <cellStyle name="Normal 3 3 2 3 6" xfId="1171"/>
    <cellStyle name="Normal 3 3 2 3 6 2" xfId="4082"/>
    <cellStyle name="Normal 3 3 2 3 7" xfId="3361"/>
    <cellStyle name="Normal 3 3 2 4" xfId="286"/>
    <cellStyle name="Normal 3 3 2 4 2" xfId="287"/>
    <cellStyle name="Normal 3 3 2 4 2 2" xfId="288"/>
    <cellStyle name="Normal 3 3 2 4 2 2 2" xfId="2739"/>
    <cellStyle name="Normal 3 3 2 4 2 2 2 2" xfId="5473"/>
    <cellStyle name="Normal 3 3 2 4 2 2 3" xfId="2738"/>
    <cellStyle name="Normal 3 3 2 4 2 2 3 2" xfId="5472"/>
    <cellStyle name="Normal 3 3 2 4 2 2 4" xfId="1176"/>
    <cellStyle name="Normal 3 3 2 4 2 2 4 2" xfId="4087"/>
    <cellStyle name="Normal 3 3 2 4 2 2 5" xfId="3365"/>
    <cellStyle name="Normal 3 3 2 4 2 3" xfId="1177"/>
    <cellStyle name="Normal 3 3 2 4 2 3 2" xfId="2741"/>
    <cellStyle name="Normal 3 3 2 4 2 3 2 2" xfId="5475"/>
    <cellStyle name="Normal 3 3 2 4 2 3 3" xfId="2740"/>
    <cellStyle name="Normal 3 3 2 4 2 3 3 2" xfId="5474"/>
    <cellStyle name="Normal 3 3 2 4 2 3 4" xfId="4088"/>
    <cellStyle name="Normal 3 3 2 4 2 4" xfId="2742"/>
    <cellStyle name="Normal 3 3 2 4 2 4 2" xfId="5476"/>
    <cellStyle name="Normal 3 3 2 4 2 5" xfId="2737"/>
    <cellStyle name="Normal 3 3 2 4 2 5 2" xfId="5471"/>
    <cellStyle name="Normal 3 3 2 4 2 6" xfId="1175"/>
    <cellStyle name="Normal 3 3 2 4 2 6 2" xfId="4086"/>
    <cellStyle name="Normal 3 3 2 4 2 7" xfId="3364"/>
    <cellStyle name="Normal 3 3 2 4 3" xfId="289"/>
    <cellStyle name="Normal 3 3 2 4 3 2" xfId="2744"/>
    <cellStyle name="Normal 3 3 2 4 3 2 2" xfId="5478"/>
    <cellStyle name="Normal 3 3 2 4 3 3" xfId="2743"/>
    <cellStyle name="Normal 3 3 2 4 3 3 2" xfId="5477"/>
    <cellStyle name="Normal 3 3 2 4 3 4" xfId="1178"/>
    <cellStyle name="Normal 3 3 2 4 3 4 2" xfId="4089"/>
    <cellStyle name="Normal 3 3 2 4 3 5" xfId="3366"/>
    <cellStyle name="Normal 3 3 2 4 4" xfId="1179"/>
    <cellStyle name="Normal 3 3 2 4 4 2" xfId="2746"/>
    <cellStyle name="Normal 3 3 2 4 4 2 2" xfId="5480"/>
    <cellStyle name="Normal 3 3 2 4 4 3" xfId="2745"/>
    <cellStyle name="Normal 3 3 2 4 4 3 2" xfId="5479"/>
    <cellStyle name="Normal 3 3 2 4 4 4" xfId="4090"/>
    <cellStyle name="Normal 3 3 2 4 5" xfId="2747"/>
    <cellStyle name="Normal 3 3 2 4 5 2" xfId="5481"/>
    <cellStyle name="Normal 3 3 2 4 6" xfId="2736"/>
    <cellStyle name="Normal 3 3 2 4 6 2" xfId="5470"/>
    <cellStyle name="Normal 3 3 2 4 7" xfId="1174"/>
    <cellStyle name="Normal 3 3 2 4 7 2" xfId="4085"/>
    <cellStyle name="Normal 3 3 2 4 8" xfId="3363"/>
    <cellStyle name="Normal 3 3 2 5" xfId="290"/>
    <cellStyle name="Normal 3 3 2 5 2" xfId="2749"/>
    <cellStyle name="Normal 3 3 2 5 2 2" xfId="5483"/>
    <cellStyle name="Normal 3 3 2 5 3" xfId="2748"/>
    <cellStyle name="Normal 3 3 2 5 3 2" xfId="5482"/>
    <cellStyle name="Normal 3 3 2 5 4" xfId="1180"/>
    <cellStyle name="Normal 3 3 2 5 4 2" xfId="4091"/>
    <cellStyle name="Normal 3 3 2 5 5" xfId="3367"/>
    <cellStyle name="Normal 3 3 2 6" xfId="291"/>
    <cellStyle name="Normal 3 3 2 6 2" xfId="292"/>
    <cellStyle name="Normal 3 3 2 6 2 2" xfId="2751"/>
    <cellStyle name="Normal 3 3 2 6 2 2 2" xfId="5485"/>
    <cellStyle name="Normal 3 3 2 6 2 3" xfId="3368"/>
    <cellStyle name="Normal 3 3 2 6 3" xfId="2750"/>
    <cellStyle name="Normal 3 3 2 6 3 2" xfId="5484"/>
    <cellStyle name="Normal 3 3 2 6 4" xfId="1181"/>
    <cellStyle name="Normal 3 3 2 6 4 2" xfId="4092"/>
    <cellStyle name="Normal 3 3 2 7" xfId="2752"/>
    <cellStyle name="Normal 3 3 2 7 2" xfId="5486"/>
    <cellStyle name="Normal 3 3 2 8" xfId="2723"/>
    <cellStyle name="Normal 3 3 2 8 2" xfId="5457"/>
    <cellStyle name="Normal 3 3 2 9" xfId="1167"/>
    <cellStyle name="Normal 3 3 2 9 2" xfId="4078"/>
    <cellStyle name="Normal 3 3 3" xfId="293"/>
    <cellStyle name="Normal 3 3 3 2" xfId="294"/>
    <cellStyle name="Normal 3 3 3 2 2" xfId="2755"/>
    <cellStyle name="Normal 3 3 3 2 2 2" xfId="5489"/>
    <cellStyle name="Normal 3 3 3 2 3" xfId="2754"/>
    <cellStyle name="Normal 3 3 3 2 3 2" xfId="5488"/>
    <cellStyle name="Normal 3 3 3 2 4" xfId="1183"/>
    <cellStyle name="Normal 3 3 3 2 4 2" xfId="4094"/>
    <cellStyle name="Normal 3 3 3 2 5" xfId="3370"/>
    <cellStyle name="Normal 3 3 3 3" xfId="1184"/>
    <cellStyle name="Normal 3 3 3 3 2" xfId="2757"/>
    <cellStyle name="Normal 3 3 3 3 2 2" xfId="5491"/>
    <cellStyle name="Normal 3 3 3 3 3" xfId="2756"/>
    <cellStyle name="Normal 3 3 3 3 3 2" xfId="5490"/>
    <cellStyle name="Normal 3 3 3 3 4" xfId="4095"/>
    <cellStyle name="Normal 3 3 3 4" xfId="2758"/>
    <cellStyle name="Normal 3 3 3 4 2" xfId="5492"/>
    <cellStyle name="Normal 3 3 3 5" xfId="2753"/>
    <cellStyle name="Normal 3 3 3 5 2" xfId="5487"/>
    <cellStyle name="Normal 3 3 3 6" xfId="1182"/>
    <cellStyle name="Normal 3 3 3 6 2" xfId="4093"/>
    <cellStyle name="Normal 3 3 3 7" xfId="3369"/>
    <cellStyle name="Normal 3 3 4" xfId="295"/>
    <cellStyle name="Normal 3 3 4 2" xfId="296"/>
    <cellStyle name="Normal 3 3 4 2 2" xfId="2761"/>
    <cellStyle name="Normal 3 3 4 2 2 2" xfId="5495"/>
    <cellStyle name="Normal 3 3 4 2 3" xfId="2760"/>
    <cellStyle name="Normal 3 3 4 2 3 2" xfId="5494"/>
    <cellStyle name="Normal 3 3 4 2 4" xfId="1186"/>
    <cellStyle name="Normal 3 3 4 2 4 2" xfId="4097"/>
    <cellStyle name="Normal 3 3 4 2 5" xfId="3372"/>
    <cellStyle name="Normal 3 3 4 3" xfId="1187"/>
    <cellStyle name="Normal 3 3 4 3 2" xfId="2763"/>
    <cellStyle name="Normal 3 3 4 3 2 2" xfId="5497"/>
    <cellStyle name="Normal 3 3 4 3 3" xfId="2762"/>
    <cellStyle name="Normal 3 3 4 3 3 2" xfId="5496"/>
    <cellStyle name="Normal 3 3 4 3 4" xfId="4098"/>
    <cellStyle name="Normal 3 3 4 4" xfId="2764"/>
    <cellStyle name="Normal 3 3 4 4 2" xfId="5498"/>
    <cellStyle name="Normal 3 3 4 5" xfId="2759"/>
    <cellStyle name="Normal 3 3 4 5 2" xfId="5493"/>
    <cellStyle name="Normal 3 3 4 6" xfId="1185"/>
    <cellStyle name="Normal 3 3 4 6 2" xfId="4096"/>
    <cellStyle name="Normal 3 3 4 7" xfId="3371"/>
    <cellStyle name="Normal 3 3 5" xfId="297"/>
    <cellStyle name="Normal 3 3 5 2" xfId="298"/>
    <cellStyle name="Normal 3 3 5 2 2" xfId="2767"/>
    <cellStyle name="Normal 3 3 5 2 2 2" xfId="5501"/>
    <cellStyle name="Normal 3 3 5 2 3" xfId="2766"/>
    <cellStyle name="Normal 3 3 5 2 3 2" xfId="5500"/>
    <cellStyle name="Normal 3 3 5 2 4" xfId="1189"/>
    <cellStyle name="Normal 3 3 5 2 4 2" xfId="4100"/>
    <cellStyle name="Normal 3 3 5 2 5" xfId="3374"/>
    <cellStyle name="Normal 3 3 5 3" xfId="1190"/>
    <cellStyle name="Normal 3 3 5 3 2" xfId="2769"/>
    <cellStyle name="Normal 3 3 5 3 2 2" xfId="5503"/>
    <cellStyle name="Normal 3 3 5 3 3" xfId="2768"/>
    <cellStyle name="Normal 3 3 5 3 3 2" xfId="5502"/>
    <cellStyle name="Normal 3 3 5 3 4" xfId="4101"/>
    <cellStyle name="Normal 3 3 5 4" xfId="2770"/>
    <cellStyle name="Normal 3 3 5 4 2" xfId="5504"/>
    <cellStyle name="Normal 3 3 5 5" xfId="2765"/>
    <cellStyle name="Normal 3 3 5 5 2" xfId="5499"/>
    <cellStyle name="Normal 3 3 5 6" xfId="1188"/>
    <cellStyle name="Normal 3 3 5 6 2" xfId="4099"/>
    <cellStyle name="Normal 3 3 5 7" xfId="3373"/>
    <cellStyle name="Normal 3 3 6" xfId="299"/>
    <cellStyle name="Normal 3 3 6 2" xfId="2772"/>
    <cellStyle name="Normal 3 3 6 2 2" xfId="5506"/>
    <cellStyle name="Normal 3 3 6 3" xfId="2771"/>
    <cellStyle name="Normal 3 3 6 3 2" xfId="5505"/>
    <cellStyle name="Normal 3 3 6 4" xfId="1191"/>
    <cellStyle name="Normal 3 3 6 4 2" xfId="4102"/>
    <cellStyle name="Normal 3 3 6 5" xfId="3375"/>
    <cellStyle name="Normal 3 3 7" xfId="300"/>
    <cellStyle name="Normal 3 3 7 2" xfId="301"/>
    <cellStyle name="Normal 3 3 7 2 2" xfId="2774"/>
    <cellStyle name="Normal 3 3 7 2 2 2" xfId="5508"/>
    <cellStyle name="Normal 3 3 7 2 3" xfId="3376"/>
    <cellStyle name="Normal 3 3 7 3" xfId="2773"/>
    <cellStyle name="Normal 3 3 7 3 2" xfId="5507"/>
    <cellStyle name="Normal 3 3 7 4" xfId="1192"/>
    <cellStyle name="Normal 3 3 7 4 2" xfId="4103"/>
    <cellStyle name="Normal 3 3 8" xfId="2775"/>
    <cellStyle name="Normal 3 3 8 2" xfId="5509"/>
    <cellStyle name="Normal 3 3 9" xfId="2722"/>
    <cellStyle name="Normal 3 3 9 2" xfId="5456"/>
    <cellStyle name="Normal 3 4" xfId="302"/>
    <cellStyle name="Normal 3 4 2" xfId="303"/>
    <cellStyle name="Normal 3 4 2 2" xfId="304"/>
    <cellStyle name="Normal 3 4 2 2 2" xfId="305"/>
    <cellStyle name="Normal 3 4 2 2 2 2" xfId="3278"/>
    <cellStyle name="Normal 3 4 2 2 2 2 2" xfId="5902"/>
    <cellStyle name="Normal 3 4 2 2 2 3" xfId="3379"/>
    <cellStyle name="Normal 3 4 2 2 3" xfId="2778"/>
    <cellStyle name="Normal 3 4 2 2 3 2" xfId="5512"/>
    <cellStyle name="Normal 3 4 2 3" xfId="2777"/>
    <cellStyle name="Normal 3 4 2 3 2" xfId="5511"/>
    <cellStyle name="Normal 3 4 2 4" xfId="1194"/>
    <cellStyle name="Normal 3 4 2 4 2" xfId="4105"/>
    <cellStyle name="Normal 3 4 2 5" xfId="3378"/>
    <cellStyle name="Normal 3 4 3" xfId="306"/>
    <cellStyle name="Normal 3 4 3 2" xfId="307"/>
    <cellStyle name="Normal 3 4 3 2 2" xfId="2780"/>
    <cellStyle name="Normal 3 4 3 2 2 2" xfId="5514"/>
    <cellStyle name="Normal 3 4 3 2 3" xfId="3380"/>
    <cellStyle name="Normal 3 4 3 3" xfId="2779"/>
    <cellStyle name="Normal 3 4 3 3 2" xfId="5513"/>
    <cellStyle name="Normal 3 4 3 4" xfId="1195"/>
    <cellStyle name="Normal 3 4 3 4 2" xfId="4106"/>
    <cellStyle name="Normal 3 4 4" xfId="2781"/>
    <cellStyle name="Normal 3 4 4 2" xfId="5515"/>
    <cellStyle name="Normal 3 4 5" xfId="2776"/>
    <cellStyle name="Normal 3 4 5 2" xfId="5510"/>
    <cellStyle name="Normal 3 4 6" xfId="1193"/>
    <cellStyle name="Normal 3 4 6 2" xfId="4104"/>
    <cellStyle name="Normal 3 4 7" xfId="3377"/>
    <cellStyle name="Normal 3 5" xfId="308"/>
    <cellStyle name="Normal 3 5 10" xfId="3381"/>
    <cellStyle name="Normal 3 5 2" xfId="309"/>
    <cellStyle name="Normal 3 5 2 2" xfId="310"/>
    <cellStyle name="Normal 3 5 2 2 2" xfId="2785"/>
    <cellStyle name="Normal 3 5 2 2 2 2" xfId="5519"/>
    <cellStyle name="Normal 3 5 2 2 3" xfId="2784"/>
    <cellStyle name="Normal 3 5 2 2 3 2" xfId="5518"/>
    <cellStyle name="Normal 3 5 2 2 4" xfId="1198"/>
    <cellStyle name="Normal 3 5 2 2 4 2" xfId="4109"/>
    <cellStyle name="Normal 3 5 2 2 5" xfId="3383"/>
    <cellStyle name="Normal 3 5 2 3" xfId="1199"/>
    <cellStyle name="Normal 3 5 2 3 2" xfId="2787"/>
    <cellStyle name="Normal 3 5 2 3 2 2" xfId="5521"/>
    <cellStyle name="Normal 3 5 2 3 3" xfId="2786"/>
    <cellStyle name="Normal 3 5 2 3 3 2" xfId="5520"/>
    <cellStyle name="Normal 3 5 2 3 4" xfId="4110"/>
    <cellStyle name="Normal 3 5 2 4" xfId="2788"/>
    <cellStyle name="Normal 3 5 2 4 2" xfId="5522"/>
    <cellStyle name="Normal 3 5 2 5" xfId="2783"/>
    <cellStyle name="Normal 3 5 2 5 2" xfId="5517"/>
    <cellStyle name="Normal 3 5 2 6" xfId="1197"/>
    <cellStyle name="Normal 3 5 2 6 2" xfId="4108"/>
    <cellStyle name="Normal 3 5 2 7" xfId="3382"/>
    <cellStyle name="Normal 3 5 3" xfId="311"/>
    <cellStyle name="Normal 3 5 3 2" xfId="312"/>
    <cellStyle name="Normal 3 5 3 2 2" xfId="2791"/>
    <cellStyle name="Normal 3 5 3 2 2 2" xfId="5525"/>
    <cellStyle name="Normal 3 5 3 2 3" xfId="2790"/>
    <cellStyle name="Normal 3 5 3 2 3 2" xfId="5524"/>
    <cellStyle name="Normal 3 5 3 2 4" xfId="1201"/>
    <cellStyle name="Normal 3 5 3 2 4 2" xfId="4112"/>
    <cellStyle name="Normal 3 5 3 2 5" xfId="3385"/>
    <cellStyle name="Normal 3 5 3 3" xfId="1202"/>
    <cellStyle name="Normal 3 5 3 3 2" xfId="2793"/>
    <cellStyle name="Normal 3 5 3 3 2 2" xfId="5527"/>
    <cellStyle name="Normal 3 5 3 3 3" xfId="2792"/>
    <cellStyle name="Normal 3 5 3 3 3 2" xfId="5526"/>
    <cellStyle name="Normal 3 5 3 3 4" xfId="4113"/>
    <cellStyle name="Normal 3 5 3 4" xfId="2794"/>
    <cellStyle name="Normal 3 5 3 4 2" xfId="5528"/>
    <cellStyle name="Normal 3 5 3 5" xfId="2789"/>
    <cellStyle name="Normal 3 5 3 5 2" xfId="5523"/>
    <cellStyle name="Normal 3 5 3 6" xfId="1200"/>
    <cellStyle name="Normal 3 5 3 6 2" xfId="4111"/>
    <cellStyle name="Normal 3 5 3 7" xfId="3384"/>
    <cellStyle name="Normal 3 5 4" xfId="313"/>
    <cellStyle name="Normal 3 5 4 2" xfId="314"/>
    <cellStyle name="Normal 3 5 4 2 2" xfId="2797"/>
    <cellStyle name="Normal 3 5 4 2 2 2" xfId="5531"/>
    <cellStyle name="Normal 3 5 4 2 3" xfId="2796"/>
    <cellStyle name="Normal 3 5 4 2 3 2" xfId="5530"/>
    <cellStyle name="Normal 3 5 4 2 4" xfId="1204"/>
    <cellStyle name="Normal 3 5 4 2 4 2" xfId="4115"/>
    <cellStyle name="Normal 3 5 4 2 5" xfId="3387"/>
    <cellStyle name="Normal 3 5 4 3" xfId="1205"/>
    <cellStyle name="Normal 3 5 4 3 2" xfId="2799"/>
    <cellStyle name="Normal 3 5 4 3 2 2" xfId="5533"/>
    <cellStyle name="Normal 3 5 4 3 3" xfId="2798"/>
    <cellStyle name="Normal 3 5 4 3 3 2" xfId="5532"/>
    <cellStyle name="Normal 3 5 4 3 4" xfId="4116"/>
    <cellStyle name="Normal 3 5 4 4" xfId="2800"/>
    <cellStyle name="Normal 3 5 4 4 2" xfId="5534"/>
    <cellStyle name="Normal 3 5 4 5" xfId="2795"/>
    <cellStyle name="Normal 3 5 4 5 2" xfId="5529"/>
    <cellStyle name="Normal 3 5 4 6" xfId="1203"/>
    <cellStyle name="Normal 3 5 4 6 2" xfId="4114"/>
    <cellStyle name="Normal 3 5 4 7" xfId="3386"/>
    <cellStyle name="Normal 3 5 5" xfId="315"/>
    <cellStyle name="Normal 3 5 5 2" xfId="2802"/>
    <cellStyle name="Normal 3 5 5 2 2" xfId="5536"/>
    <cellStyle name="Normal 3 5 5 3" xfId="2801"/>
    <cellStyle name="Normal 3 5 5 3 2" xfId="5535"/>
    <cellStyle name="Normal 3 5 5 4" xfId="1206"/>
    <cellStyle name="Normal 3 5 5 4 2" xfId="4117"/>
    <cellStyle name="Normal 3 5 5 5" xfId="3388"/>
    <cellStyle name="Normal 3 5 6" xfId="316"/>
    <cellStyle name="Normal 3 5 6 2" xfId="317"/>
    <cellStyle name="Normal 3 5 6 2 2" xfId="2804"/>
    <cellStyle name="Normal 3 5 6 2 2 2" xfId="5538"/>
    <cellStyle name="Normal 3 5 6 2 3" xfId="3389"/>
    <cellStyle name="Normal 3 5 6 3" xfId="2803"/>
    <cellStyle name="Normal 3 5 6 3 2" xfId="5537"/>
    <cellStyle name="Normal 3 5 6 4" xfId="1207"/>
    <cellStyle name="Normal 3 5 6 4 2" xfId="4118"/>
    <cellStyle name="Normal 3 5 7" xfId="2805"/>
    <cellStyle name="Normal 3 5 7 2" xfId="5539"/>
    <cellStyle name="Normal 3 5 8" xfId="2782"/>
    <cellStyle name="Normal 3 5 8 2" xfId="5516"/>
    <cellStyle name="Normal 3 5 9" xfId="1196"/>
    <cellStyle name="Normal 3 5 9 2" xfId="4107"/>
    <cellStyle name="Normal 3 6" xfId="318"/>
    <cellStyle name="Normal 3 6 2" xfId="319"/>
    <cellStyle name="Normal 3 6 2 2" xfId="2808"/>
    <cellStyle name="Normal 3 6 2 2 2" xfId="5542"/>
    <cellStyle name="Normal 3 6 2 3" xfId="2807"/>
    <cellStyle name="Normal 3 6 2 3 2" xfId="5541"/>
    <cellStyle name="Normal 3 6 2 4" xfId="1209"/>
    <cellStyle name="Normal 3 6 2 4 2" xfId="4120"/>
    <cellStyle name="Normal 3 6 2 5" xfId="3391"/>
    <cellStyle name="Normal 3 6 3" xfId="320"/>
    <cellStyle name="Normal 3 6 3 2" xfId="2810"/>
    <cellStyle name="Normal 3 6 3 2 2" xfId="5544"/>
    <cellStyle name="Normal 3 6 3 3" xfId="2809"/>
    <cellStyle name="Normal 3 6 3 3 2" xfId="5543"/>
    <cellStyle name="Normal 3 6 3 4" xfId="1210"/>
    <cellStyle name="Normal 3 6 3 4 2" xfId="4121"/>
    <cellStyle name="Normal 3 6 3 5" xfId="3392"/>
    <cellStyle name="Normal 3 6 4" xfId="2811"/>
    <cellStyle name="Normal 3 6 4 2" xfId="5545"/>
    <cellStyle name="Normal 3 6 5" xfId="2806"/>
    <cellStyle name="Normal 3 6 5 2" xfId="5540"/>
    <cellStyle name="Normal 3 6 6" xfId="1208"/>
    <cellStyle name="Normal 3 6 6 2" xfId="4119"/>
    <cellStyle name="Normal 3 6 7" xfId="3390"/>
    <cellStyle name="Normal 3 7" xfId="321"/>
    <cellStyle name="Normal 3 7 2" xfId="322"/>
    <cellStyle name="Normal 3 7 2 2" xfId="2814"/>
    <cellStyle name="Normal 3 7 2 2 2" xfId="5548"/>
    <cellStyle name="Normal 3 7 2 3" xfId="2813"/>
    <cellStyle name="Normal 3 7 2 3 2" xfId="5547"/>
    <cellStyle name="Normal 3 7 2 4" xfId="1212"/>
    <cellStyle name="Normal 3 7 2 4 2" xfId="4123"/>
    <cellStyle name="Normal 3 7 2 5" xfId="3394"/>
    <cellStyle name="Normal 3 7 3" xfId="1213"/>
    <cellStyle name="Normal 3 7 3 2" xfId="2816"/>
    <cellStyle name="Normal 3 7 3 2 2" xfId="5550"/>
    <cellStyle name="Normal 3 7 3 3" xfId="2815"/>
    <cellStyle name="Normal 3 7 3 3 2" xfId="5549"/>
    <cellStyle name="Normal 3 7 3 4" xfId="4124"/>
    <cellStyle name="Normal 3 7 4" xfId="2817"/>
    <cellStyle name="Normal 3 7 4 2" xfId="5551"/>
    <cellStyle name="Normal 3 7 5" xfId="2812"/>
    <cellStyle name="Normal 3 7 5 2" xfId="5546"/>
    <cellStyle name="Normal 3 7 6" xfId="1211"/>
    <cellStyle name="Normal 3 7 6 2" xfId="4122"/>
    <cellStyle name="Normal 3 7 7" xfId="3393"/>
    <cellStyle name="Normal 3 8" xfId="323"/>
    <cellStyle name="Normal 3 8 2" xfId="324"/>
    <cellStyle name="Normal 3 8 2 2" xfId="2820"/>
    <cellStyle name="Normal 3 8 2 2 2" xfId="5554"/>
    <cellStyle name="Normal 3 8 2 3" xfId="2819"/>
    <cellStyle name="Normal 3 8 2 3 2" xfId="5553"/>
    <cellStyle name="Normal 3 8 2 4" xfId="1215"/>
    <cellStyle name="Normal 3 8 2 4 2" xfId="4126"/>
    <cellStyle name="Normal 3 8 2 5" xfId="3396"/>
    <cellStyle name="Normal 3 8 3" xfId="1216"/>
    <cellStyle name="Normal 3 8 3 2" xfId="2822"/>
    <cellStyle name="Normal 3 8 3 2 2" xfId="5556"/>
    <cellStyle name="Normal 3 8 3 3" xfId="2821"/>
    <cellStyle name="Normal 3 8 3 3 2" xfId="5555"/>
    <cellStyle name="Normal 3 8 3 4" xfId="4127"/>
    <cellStyle name="Normal 3 8 4" xfId="2823"/>
    <cellStyle name="Normal 3 8 4 2" xfId="5557"/>
    <cellStyle name="Normal 3 8 5" xfId="2818"/>
    <cellStyle name="Normal 3 8 5 2" xfId="5552"/>
    <cellStyle name="Normal 3 8 6" xfId="1214"/>
    <cellStyle name="Normal 3 8 6 2" xfId="4125"/>
    <cellStyle name="Normal 3 8 7" xfId="3395"/>
    <cellStyle name="Normal 3 9" xfId="325"/>
    <cellStyle name="Normal 3 9 2" xfId="326"/>
    <cellStyle name="Normal 3 9 2 2" xfId="2826"/>
    <cellStyle name="Normal 3 9 2 2 2" xfId="5560"/>
    <cellStyle name="Normal 3 9 2 3" xfId="2825"/>
    <cellStyle name="Normal 3 9 2 3 2" xfId="5559"/>
    <cellStyle name="Normal 3 9 2 4" xfId="1218"/>
    <cellStyle name="Normal 3 9 2 4 2" xfId="4129"/>
    <cellStyle name="Normal 3 9 2 5" xfId="3398"/>
    <cellStyle name="Normal 3 9 3" xfId="1219"/>
    <cellStyle name="Normal 3 9 3 2" xfId="2828"/>
    <cellStyle name="Normal 3 9 3 2 2" xfId="5562"/>
    <cellStyle name="Normal 3 9 3 3" xfId="2827"/>
    <cellStyle name="Normal 3 9 3 3 2" xfId="5561"/>
    <cellStyle name="Normal 3 9 3 4" xfId="4130"/>
    <cellStyle name="Normal 3 9 4" xfId="2829"/>
    <cellStyle name="Normal 3 9 4 2" xfId="5563"/>
    <cellStyle name="Normal 3 9 5" xfId="2824"/>
    <cellStyle name="Normal 3 9 5 2" xfId="5558"/>
    <cellStyle name="Normal 3 9 6" xfId="1217"/>
    <cellStyle name="Normal 3 9 6 2" xfId="4128"/>
    <cellStyle name="Normal 3 9 7" xfId="3397"/>
    <cellStyle name="Normal 3_19 - CCASF_1410_Planilha_de_Medicao_192009-R1" xfId="2830"/>
    <cellStyle name="Normal 30" xfId="2831"/>
    <cellStyle name="Normal 30 2" xfId="5564"/>
    <cellStyle name="Normal 31" xfId="2832"/>
    <cellStyle name="Normal 31 2" xfId="5565"/>
    <cellStyle name="Normal 32" xfId="2833"/>
    <cellStyle name="Normal 33" xfId="2834"/>
    <cellStyle name="Normal 34" xfId="1409"/>
    <cellStyle name="Normal 35" xfId="1408"/>
    <cellStyle name="Normal 36" xfId="3261"/>
    <cellStyle name="Normal 37" xfId="3282"/>
    <cellStyle name="Normal 38" xfId="3285"/>
    <cellStyle name="Normal 39" xfId="3288"/>
    <cellStyle name="Normal 4" xfId="327"/>
    <cellStyle name="Normal 4 10" xfId="2836"/>
    <cellStyle name="Normal 4 10 2" xfId="5567"/>
    <cellStyle name="Normal 4 11" xfId="2835"/>
    <cellStyle name="Normal 4 11 2" xfId="5566"/>
    <cellStyle name="Normal 4 12" xfId="1220"/>
    <cellStyle name="Normal 4 12 2" xfId="4131"/>
    <cellStyle name="Normal 4 13" xfId="3399"/>
    <cellStyle name="Normal 4 2" xfId="328"/>
    <cellStyle name="Normal 4 2 2" xfId="329"/>
    <cellStyle name="Normal 4 2 2 2" xfId="330"/>
    <cellStyle name="Normal 4 2 2 2 2" xfId="331"/>
    <cellStyle name="Normal 4 2 3" xfId="332"/>
    <cellStyle name="Normal 4 2 3 2" xfId="333"/>
    <cellStyle name="Normal 4 2 3 2 2" xfId="2838"/>
    <cellStyle name="Normal 4 2 3 2 2 2" xfId="5569"/>
    <cellStyle name="Normal 4 2 3 3" xfId="2837"/>
    <cellStyle name="Normal 4 2 3 3 2" xfId="5568"/>
    <cellStyle name="Normal 4 2 3 4" xfId="1221"/>
    <cellStyle name="Normal 4 2 3 4 2" xfId="4132"/>
    <cellStyle name="Normal 4 2 4" xfId="1222"/>
    <cellStyle name="Normal 4 2 4 2" xfId="2840"/>
    <cellStyle name="Normal 4 2 4 2 2" xfId="5571"/>
    <cellStyle name="Normal 4 2 4 3" xfId="2839"/>
    <cellStyle name="Normal 4 2 4 3 2" xfId="5570"/>
    <cellStyle name="Normal 4 2 4 4" xfId="4133"/>
    <cellStyle name="Normal 4 2 5" xfId="1223"/>
    <cellStyle name="Normal 4 2 5 2" xfId="2842"/>
    <cellStyle name="Normal 4 2 5 2 2" xfId="5573"/>
    <cellStyle name="Normal 4 2 5 3" xfId="2841"/>
    <cellStyle name="Normal 4 2 5 3 2" xfId="5572"/>
    <cellStyle name="Normal 4 2 5 4" xfId="4134"/>
    <cellStyle name="Normal 4 3" xfId="334"/>
    <cellStyle name="Normal 4 3 10" xfId="2843"/>
    <cellStyle name="Normal 4 3 10 2" xfId="5574"/>
    <cellStyle name="Normal 4 3 11" xfId="1224"/>
    <cellStyle name="Normal 4 3 11 2" xfId="4135"/>
    <cellStyle name="Normal 4 3 12" xfId="3400"/>
    <cellStyle name="Normal 4 3 2" xfId="335"/>
    <cellStyle name="Normal 4 3 2 2" xfId="336"/>
    <cellStyle name="Normal 4 3 2 2 2" xfId="2846"/>
    <cellStyle name="Normal 4 3 2 2 2 2" xfId="5577"/>
    <cellStyle name="Normal 4 3 2 2 3" xfId="2845"/>
    <cellStyle name="Normal 4 3 2 2 3 2" xfId="5576"/>
    <cellStyle name="Normal 4 3 2 2 4" xfId="1226"/>
    <cellStyle name="Normal 4 3 2 2 4 2" xfId="4137"/>
    <cellStyle name="Normal 4 3 2 2 5" xfId="3402"/>
    <cellStyle name="Normal 4 3 2 3" xfId="1227"/>
    <cellStyle name="Normal 4 3 2 3 2" xfId="2848"/>
    <cellStyle name="Normal 4 3 2 3 2 2" xfId="5579"/>
    <cellStyle name="Normal 4 3 2 3 3" xfId="2847"/>
    <cellStyle name="Normal 4 3 2 3 3 2" xfId="5578"/>
    <cellStyle name="Normal 4 3 2 3 4" xfId="4138"/>
    <cellStyle name="Normal 4 3 2 4" xfId="2849"/>
    <cellStyle name="Normal 4 3 2 4 2" xfId="5580"/>
    <cellStyle name="Normal 4 3 2 5" xfId="2844"/>
    <cellStyle name="Normal 4 3 2 5 2" xfId="5575"/>
    <cellStyle name="Normal 4 3 2 6" xfId="1225"/>
    <cellStyle name="Normal 4 3 2 6 2" xfId="4136"/>
    <cellStyle name="Normal 4 3 2 7" xfId="3401"/>
    <cellStyle name="Normal 4 3 3" xfId="337"/>
    <cellStyle name="Normal 4 3 3 2" xfId="338"/>
    <cellStyle name="Normal 4 3 3 2 2" xfId="339"/>
    <cellStyle name="Normal 4 3 3 2 2 2" xfId="2853"/>
    <cellStyle name="Normal 4 3 3 2 2 2 2" xfId="5584"/>
    <cellStyle name="Normal 4 3 3 2 2 3" xfId="2852"/>
    <cellStyle name="Normal 4 3 3 2 2 3 2" xfId="5583"/>
    <cellStyle name="Normal 4 3 3 2 2 4" xfId="1230"/>
    <cellStyle name="Normal 4 3 3 2 2 4 2" xfId="4141"/>
    <cellStyle name="Normal 4 3 3 2 2 5" xfId="3405"/>
    <cellStyle name="Normal 4 3 3 2 3" xfId="1231"/>
    <cellStyle name="Normal 4 3 3 2 3 2" xfId="2855"/>
    <cellStyle name="Normal 4 3 3 2 3 2 2" xfId="5586"/>
    <cellStyle name="Normal 4 3 3 2 3 3" xfId="2854"/>
    <cellStyle name="Normal 4 3 3 2 3 3 2" xfId="5585"/>
    <cellStyle name="Normal 4 3 3 2 3 4" xfId="4142"/>
    <cellStyle name="Normal 4 3 3 2 4" xfId="2856"/>
    <cellStyle name="Normal 4 3 3 2 4 2" xfId="5587"/>
    <cellStyle name="Normal 4 3 3 2 5" xfId="2851"/>
    <cellStyle name="Normal 4 3 3 2 5 2" xfId="5582"/>
    <cellStyle name="Normal 4 3 3 2 6" xfId="1229"/>
    <cellStyle name="Normal 4 3 3 2 6 2" xfId="4140"/>
    <cellStyle name="Normal 4 3 3 2 7" xfId="3404"/>
    <cellStyle name="Normal 4 3 3 3" xfId="340"/>
    <cellStyle name="Normal 4 3 3 3 2" xfId="2858"/>
    <cellStyle name="Normal 4 3 3 3 2 2" xfId="5589"/>
    <cellStyle name="Normal 4 3 3 3 3" xfId="2857"/>
    <cellStyle name="Normal 4 3 3 3 3 2" xfId="5588"/>
    <cellStyle name="Normal 4 3 3 3 4" xfId="1232"/>
    <cellStyle name="Normal 4 3 3 3 4 2" xfId="4143"/>
    <cellStyle name="Normal 4 3 3 3 5" xfId="3406"/>
    <cellStyle name="Normal 4 3 3 4" xfId="1233"/>
    <cellStyle name="Normal 4 3 3 4 2" xfId="2860"/>
    <cellStyle name="Normal 4 3 3 4 2 2" xfId="5591"/>
    <cellStyle name="Normal 4 3 3 4 3" xfId="2859"/>
    <cellStyle name="Normal 4 3 3 4 3 2" xfId="5590"/>
    <cellStyle name="Normal 4 3 3 4 4" xfId="4144"/>
    <cellStyle name="Normal 4 3 3 5" xfId="2861"/>
    <cellStyle name="Normal 4 3 3 5 2" xfId="5592"/>
    <cellStyle name="Normal 4 3 3 6" xfId="2850"/>
    <cellStyle name="Normal 4 3 3 6 2" xfId="5581"/>
    <cellStyle name="Normal 4 3 3 7" xfId="1228"/>
    <cellStyle name="Normal 4 3 3 7 2" xfId="4139"/>
    <cellStyle name="Normal 4 3 3 8" xfId="3403"/>
    <cellStyle name="Normal 4 3 4" xfId="341"/>
    <cellStyle name="Normal 4 3 4 2" xfId="342"/>
    <cellStyle name="Normal 4 3 4 2 2" xfId="2864"/>
    <cellStyle name="Normal 4 3 4 2 2 2" xfId="5595"/>
    <cellStyle name="Normal 4 3 4 2 3" xfId="2863"/>
    <cellStyle name="Normal 4 3 4 2 3 2" xfId="5594"/>
    <cellStyle name="Normal 4 3 4 2 4" xfId="1235"/>
    <cellStyle name="Normal 4 3 4 2 4 2" xfId="4146"/>
    <cellStyle name="Normal 4 3 4 2 5" xfId="3408"/>
    <cellStyle name="Normal 4 3 4 3" xfId="1236"/>
    <cellStyle name="Normal 4 3 4 3 2" xfId="2866"/>
    <cellStyle name="Normal 4 3 4 3 2 2" xfId="5597"/>
    <cellStyle name="Normal 4 3 4 3 3" xfId="2865"/>
    <cellStyle name="Normal 4 3 4 3 3 2" xfId="5596"/>
    <cellStyle name="Normal 4 3 4 3 4" xfId="4147"/>
    <cellStyle name="Normal 4 3 4 4" xfId="2867"/>
    <cellStyle name="Normal 4 3 4 4 2" xfId="5598"/>
    <cellStyle name="Normal 4 3 4 5" xfId="2862"/>
    <cellStyle name="Normal 4 3 4 5 2" xfId="5593"/>
    <cellStyle name="Normal 4 3 4 6" xfId="1234"/>
    <cellStyle name="Normal 4 3 4 6 2" xfId="4145"/>
    <cellStyle name="Normal 4 3 4 7" xfId="3407"/>
    <cellStyle name="Normal 4 3 5" xfId="343"/>
    <cellStyle name="Normal 4 3 5 2" xfId="344"/>
    <cellStyle name="Normal 4 3 5 2 2" xfId="2870"/>
    <cellStyle name="Normal 4 3 5 2 2 2" xfId="5601"/>
    <cellStyle name="Normal 4 3 5 2 3" xfId="2869"/>
    <cellStyle name="Normal 4 3 5 2 3 2" xfId="5600"/>
    <cellStyle name="Normal 4 3 5 2 4" xfId="1238"/>
    <cellStyle name="Normal 4 3 5 2 4 2" xfId="4149"/>
    <cellStyle name="Normal 4 3 5 2 5" xfId="3410"/>
    <cellStyle name="Normal 4 3 5 3" xfId="1239"/>
    <cellStyle name="Normal 4 3 5 3 2" xfId="2872"/>
    <cellStyle name="Normal 4 3 5 3 2 2" xfId="5603"/>
    <cellStyle name="Normal 4 3 5 3 3" xfId="2871"/>
    <cellStyle name="Normal 4 3 5 3 3 2" xfId="5602"/>
    <cellStyle name="Normal 4 3 5 3 4" xfId="4150"/>
    <cellStyle name="Normal 4 3 5 4" xfId="2873"/>
    <cellStyle name="Normal 4 3 5 4 2" xfId="5604"/>
    <cellStyle name="Normal 4 3 5 5" xfId="2868"/>
    <cellStyle name="Normal 4 3 5 5 2" xfId="5599"/>
    <cellStyle name="Normal 4 3 5 6" xfId="1237"/>
    <cellStyle name="Normal 4 3 5 6 2" xfId="4148"/>
    <cellStyle name="Normal 4 3 5 7" xfId="3409"/>
    <cellStyle name="Normal 4 3 6" xfId="345"/>
    <cellStyle name="Normal 4 3 6 2" xfId="2875"/>
    <cellStyle name="Normal 4 3 6 2 2" xfId="5606"/>
    <cellStyle name="Normal 4 3 6 3" xfId="2874"/>
    <cellStyle name="Normal 4 3 6 3 2" xfId="5605"/>
    <cellStyle name="Normal 4 3 6 4" xfId="1240"/>
    <cellStyle name="Normal 4 3 6 4 2" xfId="4151"/>
    <cellStyle name="Normal 4 3 6 5" xfId="3411"/>
    <cellStyle name="Normal 4 3 7" xfId="346"/>
    <cellStyle name="Normal 4 3 7 2" xfId="347"/>
    <cellStyle name="Normal 4 3 7 2 2" xfId="3277"/>
    <cellStyle name="Normal 4 3 7 2 2 2" xfId="5901"/>
    <cellStyle name="Normal 4 3 7 2 3" xfId="3412"/>
    <cellStyle name="Normal 4 3 7 3" xfId="1241"/>
    <cellStyle name="Normal 4 3 8" xfId="1242"/>
    <cellStyle name="Normal 4 3 8 2" xfId="2877"/>
    <cellStyle name="Normal 4 3 8 2 2" xfId="5608"/>
    <cellStyle name="Normal 4 3 8 3" xfId="2876"/>
    <cellStyle name="Normal 4 3 8 3 2" xfId="5607"/>
    <cellStyle name="Normal 4 3 8 4" xfId="4152"/>
    <cellStyle name="Normal 4 3 9" xfId="2878"/>
    <cellStyle name="Normal 4 3 9 2" xfId="5609"/>
    <cellStyle name="Normal 4 4" xfId="348"/>
    <cellStyle name="Normal 4 4 2" xfId="349"/>
    <cellStyle name="Normal 4 4 2 2" xfId="2881"/>
    <cellStyle name="Normal 4 4 2 2 2" xfId="5612"/>
    <cellStyle name="Normal 4 4 2 3" xfId="2880"/>
    <cellStyle name="Normal 4 4 2 3 2" xfId="5611"/>
    <cellStyle name="Normal 4 4 2 4" xfId="1244"/>
    <cellStyle name="Normal 4 4 2 4 2" xfId="4154"/>
    <cellStyle name="Normal 4 4 2 5" xfId="3414"/>
    <cellStyle name="Normal 4 4 3" xfId="350"/>
    <cellStyle name="Normal 4 4 3 2" xfId="351"/>
    <cellStyle name="Normal 4 4 3 2 2" xfId="2883"/>
    <cellStyle name="Normal 4 4 3 2 2 2" xfId="5614"/>
    <cellStyle name="Normal 4 4 3 2 3" xfId="3415"/>
    <cellStyle name="Normal 4 4 3 3" xfId="2882"/>
    <cellStyle name="Normal 4 4 3 3 2" xfId="5613"/>
    <cellStyle name="Normal 4 4 3 4" xfId="1245"/>
    <cellStyle name="Normal 4 4 3 4 2" xfId="4155"/>
    <cellStyle name="Normal 4 4 4" xfId="2884"/>
    <cellStyle name="Normal 4 4 4 2" xfId="5615"/>
    <cellStyle name="Normal 4 4 5" xfId="2879"/>
    <cellStyle name="Normal 4 4 5 2" xfId="5610"/>
    <cellStyle name="Normal 4 4 6" xfId="1243"/>
    <cellStyle name="Normal 4 4 6 2" xfId="4153"/>
    <cellStyle name="Normal 4 4 7" xfId="3413"/>
    <cellStyle name="Normal 4 5" xfId="352"/>
    <cellStyle name="Normal 4 5 2" xfId="353"/>
    <cellStyle name="Normal 4 5 2 2" xfId="2886"/>
    <cellStyle name="Normal 4 5 2 2 2" xfId="5617"/>
    <cellStyle name="Normal 4 5 2 3" xfId="3417"/>
    <cellStyle name="Normal 4 5 3" xfId="2885"/>
    <cellStyle name="Normal 4 5 3 2" xfId="5616"/>
    <cellStyle name="Normal 4 5 4" xfId="1246"/>
    <cellStyle name="Normal 4 5 4 2" xfId="4156"/>
    <cellStyle name="Normal 4 5 5" xfId="3416"/>
    <cellStyle name="Normal 4 6" xfId="354"/>
    <cellStyle name="Normal 4 6 2" xfId="355"/>
    <cellStyle name="Normal 4 6 2 2" xfId="2888"/>
    <cellStyle name="Normal 4 6 2 2 2" xfId="5619"/>
    <cellStyle name="Normal 4 6 2 3" xfId="3418"/>
    <cellStyle name="Normal 4 6 3" xfId="2887"/>
    <cellStyle name="Normal 4 6 3 2" xfId="5618"/>
    <cellStyle name="Normal 4 6 4" xfId="1247"/>
    <cellStyle name="Normal 4 6 4 2" xfId="4157"/>
    <cellStyle name="Normal 4 7" xfId="1248"/>
    <cellStyle name="Normal 4 7 2" xfId="2890"/>
    <cellStyle name="Normal 4 7 2 2" xfId="5621"/>
    <cellStyle name="Normal 4 7 3" xfId="2889"/>
    <cellStyle name="Normal 4 7 3 2" xfId="5620"/>
    <cellStyle name="Normal 4 7 4" xfId="4158"/>
    <cellStyle name="Normal 4 8" xfId="1249"/>
    <cellStyle name="Normal 4 8 2" xfId="2892"/>
    <cellStyle name="Normal 4 8 2 2" xfId="5623"/>
    <cellStyle name="Normal 4 8 3" xfId="2891"/>
    <cellStyle name="Normal 4 8 3 2" xfId="5622"/>
    <cellStyle name="Normal 4 8 4" xfId="4159"/>
    <cellStyle name="Normal 4 9" xfId="1250"/>
    <cellStyle name="Normal 4 9 2" xfId="2894"/>
    <cellStyle name="Normal 4 9 2 2" xfId="5625"/>
    <cellStyle name="Normal 4 9 3" xfId="2893"/>
    <cellStyle name="Normal 4 9 3 2" xfId="5624"/>
    <cellStyle name="Normal 4 9 4" xfId="4160"/>
    <cellStyle name="Normal 4_Plan1" xfId="356"/>
    <cellStyle name="Normal 40" xfId="3290"/>
    <cellStyle name="Normal 41" xfId="3292"/>
    <cellStyle name="Normal 42" xfId="3"/>
    <cellStyle name="Normal 5" xfId="357"/>
    <cellStyle name="Normal 5 10" xfId="3419"/>
    <cellStyle name="Normal 5 2" xfId="358"/>
    <cellStyle name="Normal 5 2 2" xfId="359"/>
    <cellStyle name="Normal 5 2 2 2" xfId="2897"/>
    <cellStyle name="Normal 5 2 2 2 2" xfId="5628"/>
    <cellStyle name="Normal 5 2 2 3" xfId="2896"/>
    <cellStyle name="Normal 5 2 2 3 2" xfId="5627"/>
    <cellStyle name="Normal 5 2 2 4" xfId="1252"/>
    <cellStyle name="Normal 5 2 2 4 2" xfId="4162"/>
    <cellStyle name="Normal 5 2 3" xfId="1253"/>
    <cellStyle name="Normal 5 2 3 2" xfId="2899"/>
    <cellStyle name="Normal 5 2 3 2 2" xfId="5630"/>
    <cellStyle name="Normal 5 2 3 3" xfId="2898"/>
    <cellStyle name="Normal 5 2 3 3 2" xfId="5629"/>
    <cellStyle name="Normal 5 2 3 4" xfId="4163"/>
    <cellStyle name="Normal 5 2 4" xfId="1254"/>
    <cellStyle name="Normal 5 2 4 2" xfId="2901"/>
    <cellStyle name="Normal 5 2 4 2 2" xfId="5632"/>
    <cellStyle name="Normal 5 2 4 3" xfId="2900"/>
    <cellStyle name="Normal 5 2 4 3 2" xfId="5631"/>
    <cellStyle name="Normal 5 2 4 4" xfId="4164"/>
    <cellStyle name="Normal 5 3" xfId="360"/>
    <cellStyle name="Normal 5 3 2" xfId="361"/>
    <cellStyle name="Normal 5 3 2 2" xfId="2904"/>
    <cellStyle name="Normal 5 3 2 2 2" xfId="5635"/>
    <cellStyle name="Normal 5 3 2 3" xfId="2903"/>
    <cellStyle name="Normal 5 3 2 3 2" xfId="5634"/>
    <cellStyle name="Normal 5 3 2 4" xfId="1256"/>
    <cellStyle name="Normal 5 3 2 4 2" xfId="4166"/>
    <cellStyle name="Normal 5 3 3" xfId="362"/>
    <cellStyle name="Normal 5 3 3 2" xfId="363"/>
    <cellStyle name="Normal 5 3 3 2 2" xfId="3276"/>
    <cellStyle name="Normal 5 3 3 2 2 2" xfId="5900"/>
    <cellStyle name="Normal 5 3 3 2 3" xfId="3421"/>
    <cellStyle name="Normal 5 3 3 3" xfId="2905"/>
    <cellStyle name="Normal 5 3 3 3 2" xfId="5636"/>
    <cellStyle name="Normal 5 3 4" xfId="2902"/>
    <cellStyle name="Normal 5 3 4 2" xfId="5633"/>
    <cellStyle name="Normal 5 3 5" xfId="1255"/>
    <cellStyle name="Normal 5 3 5 2" xfId="4165"/>
    <cellStyle name="Normal 5 3 6" xfId="3420"/>
    <cellStyle name="Normal 5 4" xfId="364"/>
    <cellStyle name="Normal 5 4 2" xfId="2907"/>
    <cellStyle name="Normal 5 4 2 2" xfId="5638"/>
    <cellStyle name="Normal 5 4 3" xfId="2906"/>
    <cellStyle name="Normal 5 4 3 2" xfId="5637"/>
    <cellStyle name="Normal 5 4 4" xfId="1257"/>
    <cellStyle name="Normal 5 4 4 2" xfId="4167"/>
    <cellStyle name="Normal 5 5" xfId="365"/>
    <cellStyle name="Normal 5 5 2" xfId="366"/>
    <cellStyle name="Normal 5 5 2 2" xfId="2909"/>
    <cellStyle name="Normal 5 5 2 2 2" xfId="5640"/>
    <cellStyle name="Normal 5 5 3" xfId="2908"/>
    <cellStyle name="Normal 5 5 3 2" xfId="5639"/>
    <cellStyle name="Normal 5 5 4" xfId="1258"/>
    <cellStyle name="Normal 5 5 4 2" xfId="4168"/>
    <cellStyle name="Normal 5 5 5" xfId="3422"/>
    <cellStyle name="Normal 5 6" xfId="367"/>
    <cellStyle name="Normal 5 6 2" xfId="2911"/>
    <cellStyle name="Normal 5 6 2 2" xfId="5642"/>
    <cellStyle name="Normal 5 6 3" xfId="2910"/>
    <cellStyle name="Normal 5 6 3 2" xfId="5641"/>
    <cellStyle name="Normal 5 6 4" xfId="1259"/>
    <cellStyle name="Normal 5 6 4 2" xfId="4169"/>
    <cellStyle name="Normal 5 7" xfId="368"/>
    <cellStyle name="Normal 5 7 2" xfId="2912"/>
    <cellStyle name="Normal 5 7 2 2" xfId="5643"/>
    <cellStyle name="Normal 5 7 3" xfId="3423"/>
    <cellStyle name="Normal 5 8" xfId="2895"/>
    <cellStyle name="Normal 5 8 2" xfId="5626"/>
    <cellStyle name="Normal 5 9" xfId="1251"/>
    <cellStyle name="Normal 5 9 2" xfId="4161"/>
    <cellStyle name="Normal 5_15 - CCASF_1410_Planilha_de_Medicao_152009-R3-APROVADA" xfId="2913"/>
    <cellStyle name="Normal 6" xfId="369"/>
    <cellStyle name="Normal 6 2" xfId="370"/>
    <cellStyle name="Normal 6 2 2" xfId="371"/>
    <cellStyle name="Normal 6 2 2 2" xfId="2915"/>
    <cellStyle name="Normal 6 2 2 2 2" xfId="5645"/>
    <cellStyle name="Normal 6 2 2 3" xfId="2914"/>
    <cellStyle name="Normal 6 2 2 3 2" xfId="5644"/>
    <cellStyle name="Normal 6 2 2 4" xfId="1260"/>
    <cellStyle name="Normal 6 2 2 4 2" xfId="4170"/>
    <cellStyle name="Normal 6 2 3" xfId="372"/>
    <cellStyle name="Normal 6 2 3 2" xfId="373"/>
    <cellStyle name="Normal 6 2 3 2 2" xfId="2917"/>
    <cellStyle name="Normal 6 2 3 2 2 2" xfId="5647"/>
    <cellStyle name="Normal 6 2 3 3" xfId="2916"/>
    <cellStyle name="Normal 6 2 3 3 2" xfId="5646"/>
    <cellStyle name="Normal 6 2 3 4" xfId="1261"/>
    <cellStyle name="Normal 6 2 3 4 2" xfId="4171"/>
    <cellStyle name="Normal 6 2 4" xfId="1262"/>
    <cellStyle name="Normal 6 2 4 2" xfId="2919"/>
    <cellStyle name="Normal 6 2 4 2 2" xfId="5649"/>
    <cellStyle name="Normal 6 2 4 3" xfId="2918"/>
    <cellStyle name="Normal 6 2 4 3 2" xfId="5648"/>
    <cellStyle name="Normal 6 2 4 4" xfId="4172"/>
    <cellStyle name="Normal 6 2 5" xfId="1263"/>
    <cellStyle name="Normal 6 2 5 2" xfId="2921"/>
    <cellStyle name="Normal 6 2 5 2 2" xfId="5651"/>
    <cellStyle name="Normal 6 2 5 3" xfId="2920"/>
    <cellStyle name="Normal 6 2 5 3 2" xfId="5650"/>
    <cellStyle name="Normal 6 2 5 4" xfId="4173"/>
    <cellStyle name="Normal 6 3" xfId="374"/>
    <cellStyle name="Normal 6 3 2" xfId="1265"/>
    <cellStyle name="Normal 6 3 2 2" xfId="2924"/>
    <cellStyle name="Normal 6 3 2 2 2" xfId="5654"/>
    <cellStyle name="Normal 6 3 2 3" xfId="2923"/>
    <cellStyle name="Normal 6 3 2 3 2" xfId="5653"/>
    <cellStyle name="Normal 6 3 2 4" xfId="4175"/>
    <cellStyle name="Normal 6 3 3" xfId="1266"/>
    <cellStyle name="Normal 6 3 3 2" xfId="2926"/>
    <cellStyle name="Normal 6 3 3 2 2" xfId="5656"/>
    <cellStyle name="Normal 6 3 3 3" xfId="2925"/>
    <cellStyle name="Normal 6 3 3 3 2" xfId="5655"/>
    <cellStyle name="Normal 6 3 3 4" xfId="4176"/>
    <cellStyle name="Normal 6 3 4" xfId="1267"/>
    <cellStyle name="Normal 6 3 4 2" xfId="2928"/>
    <cellStyle name="Normal 6 3 4 2 2" xfId="5658"/>
    <cellStyle name="Normal 6 3 4 3" xfId="2927"/>
    <cellStyle name="Normal 6 3 4 3 2" xfId="5657"/>
    <cellStyle name="Normal 6 3 4 4" xfId="4177"/>
    <cellStyle name="Normal 6 3 5" xfId="2929"/>
    <cellStyle name="Normal 6 3 5 2" xfId="5659"/>
    <cellStyle name="Normal 6 3 6" xfId="2922"/>
    <cellStyle name="Normal 6 3 6 2" xfId="5652"/>
    <cellStyle name="Normal 6 3 7" xfId="1264"/>
    <cellStyle name="Normal 6 3 7 2" xfId="4174"/>
    <cellStyle name="Normal 6 4" xfId="375"/>
    <cellStyle name="Normal 6 4 2" xfId="1268"/>
    <cellStyle name="Normal 6 4 3" xfId="3260"/>
    <cellStyle name="Normal 6 4 3 2" xfId="5885"/>
    <cellStyle name="Normal 6 4 4" xfId="3424"/>
    <cellStyle name="Normal 6 5" xfId="376"/>
    <cellStyle name="Normal 6 5 2" xfId="377"/>
    <cellStyle name="Normal 6 5 2 2" xfId="2931"/>
    <cellStyle name="Normal 6 5 2 2 2" xfId="5661"/>
    <cellStyle name="Normal 6 5 3" xfId="2930"/>
    <cellStyle name="Normal 6 5 3 2" xfId="5660"/>
    <cellStyle name="Normal 6 5 4" xfId="1269"/>
    <cellStyle name="Normal 6 5 4 2" xfId="4178"/>
    <cellStyle name="Normal 6 5 5" xfId="3425"/>
    <cellStyle name="Normal 6 6" xfId="1270"/>
    <cellStyle name="Normal 6 6 2" xfId="2933"/>
    <cellStyle name="Normal 6 6 2 2" xfId="5663"/>
    <cellStyle name="Normal 6 6 3" xfId="2932"/>
    <cellStyle name="Normal 6 6 3 2" xfId="5662"/>
    <cellStyle name="Normal 6 6 4" xfId="4179"/>
    <cellStyle name="Normal 6 7" xfId="1271"/>
    <cellStyle name="Normal 6 7 2" xfId="2935"/>
    <cellStyle name="Normal 6 7 2 2" xfId="5665"/>
    <cellStyle name="Normal 6 7 3" xfId="2934"/>
    <cellStyle name="Normal 6 7 3 2" xfId="5664"/>
    <cellStyle name="Normal 6 7 4" xfId="4180"/>
    <cellStyle name="Normal 6_15 - CCASF_1410_Planilha_de_Medicao_152009-R3-APROVADA" xfId="2936"/>
    <cellStyle name="Normal 7" xfId="378"/>
    <cellStyle name="Normal 7 10" xfId="3286"/>
    <cellStyle name="Normal 7 10 2" xfId="5908"/>
    <cellStyle name="Normal 7 11" xfId="3426"/>
    <cellStyle name="Normal 7 2" xfId="379"/>
    <cellStyle name="Normal 7 2 2" xfId="380"/>
    <cellStyle name="Normal 7 2 2 2" xfId="381"/>
    <cellStyle name="Normal 7 2 2 2 2" xfId="3274"/>
    <cellStyle name="Normal 7 2 2 2 2 2" xfId="5898"/>
    <cellStyle name="Normal 7 2 2 2 3" xfId="3428"/>
    <cellStyle name="Normal 7 2 2 3" xfId="2939"/>
    <cellStyle name="Normal 7 2 2 3 2" xfId="5668"/>
    <cellStyle name="Normal 7 2 3" xfId="2938"/>
    <cellStyle name="Normal 7 2 3 2" xfId="5667"/>
    <cellStyle name="Normal 7 2 4" xfId="1272"/>
    <cellStyle name="Normal 7 2 4 2" xfId="4181"/>
    <cellStyle name="Normal 7 2 5" xfId="3427"/>
    <cellStyle name="Normal 7 3" xfId="382"/>
    <cellStyle name="Normal 7 3 2" xfId="1273"/>
    <cellStyle name="Normal 7 3 3" xfId="3275"/>
    <cellStyle name="Normal 7 3 3 2" xfId="5899"/>
    <cellStyle name="Normal 7 3 4" xfId="3429"/>
    <cellStyle name="Normal 7 4" xfId="1274"/>
    <cellStyle name="Normal 7 4 2" xfId="2941"/>
    <cellStyle name="Normal 7 4 2 2" xfId="5670"/>
    <cellStyle name="Normal 7 4 3" xfId="2940"/>
    <cellStyle name="Normal 7 4 3 2" xfId="5669"/>
    <cellStyle name="Normal 7 4 4" xfId="4182"/>
    <cellStyle name="Normal 7 5" xfId="1275"/>
    <cellStyle name="Normal 7 6" xfId="2942"/>
    <cellStyle name="Normal 7 6 2" xfId="5671"/>
    <cellStyle name="Normal 7 7" xfId="2937"/>
    <cellStyle name="Normal 7 7 2" xfId="5666"/>
    <cellStyle name="Normal 7 8" xfId="496"/>
    <cellStyle name="Normal 7 8 2" xfId="3480"/>
    <cellStyle name="Normal 7 9" xfId="3283"/>
    <cellStyle name="Normal 7 9 2" xfId="5906"/>
    <cellStyle name="Normal 7_15 - CCASF_1410_Planilha_de_Medicao_152009-R3-APROVADA" xfId="2943"/>
    <cellStyle name="Normal 72 2" xfId="2944"/>
    <cellStyle name="Normal 72 2 2" xfId="5672"/>
    <cellStyle name="Normal 73 2" xfId="2945"/>
    <cellStyle name="Normal 73 2 2" xfId="5673"/>
    <cellStyle name="Normal 74 2" xfId="2946"/>
    <cellStyle name="Normal 74 2 2" xfId="5674"/>
    <cellStyle name="Normal 75 2" xfId="2947"/>
    <cellStyle name="Normal 75 2 2" xfId="5675"/>
    <cellStyle name="Normal 76 2" xfId="2948"/>
    <cellStyle name="Normal 76 2 2" xfId="5676"/>
    <cellStyle name="Normal 77 2" xfId="2949"/>
    <cellStyle name="Normal 77 2 2" xfId="5677"/>
    <cellStyle name="Normal 78 2" xfId="2950"/>
    <cellStyle name="Normal 78 2 2" xfId="5678"/>
    <cellStyle name="Normal 79 2" xfId="2951"/>
    <cellStyle name="Normal 79 2 2" xfId="5679"/>
    <cellStyle name="Normal 8" xfId="383"/>
    <cellStyle name="Normal 8 2" xfId="384"/>
    <cellStyle name="Normal 8 2 2" xfId="2952"/>
    <cellStyle name="Normal 8 2 3" xfId="3262"/>
    <cellStyle name="Normal 8 2 3 2" xfId="5886"/>
    <cellStyle name="Normal 8 2 4" xfId="3430"/>
    <cellStyle name="Normal 8 3" xfId="385"/>
    <cellStyle name="Normal 8 3 2" xfId="386"/>
    <cellStyle name="Normal 8 3 3" xfId="3273"/>
    <cellStyle name="Normal 8 3 3 2" xfId="5897"/>
    <cellStyle name="Normal 8 3 4" xfId="3431"/>
    <cellStyle name="Normal 8_15 - CCASF_1410_Planilha_de_Medicao_152009-R0-mod8" xfId="2953"/>
    <cellStyle name="Normal 80 2" xfId="2954"/>
    <cellStyle name="Normal 80 2 2" xfId="5680"/>
    <cellStyle name="Normal 81 2" xfId="2955"/>
    <cellStyle name="Normal 81 2 2" xfId="5681"/>
    <cellStyle name="Normal 82 2" xfId="2956"/>
    <cellStyle name="Normal 82 2 2" xfId="5682"/>
    <cellStyle name="Normal 83 2" xfId="2957"/>
    <cellStyle name="Normal 83 2 2" xfId="5683"/>
    <cellStyle name="Normal 84 2" xfId="2958"/>
    <cellStyle name="Normal 84 2 2" xfId="5684"/>
    <cellStyle name="Normal 85 2" xfId="2959"/>
    <cellStyle name="Normal 85 2 2" xfId="5685"/>
    <cellStyle name="Normal 86" xfId="2960"/>
    <cellStyle name="Normal 86 2" xfId="2961"/>
    <cellStyle name="Normal 86 2 2" xfId="5687"/>
    <cellStyle name="Normal 86 3" xfId="5686"/>
    <cellStyle name="Normal 87 2" xfId="2962"/>
    <cellStyle name="Normal 87 2 2" xfId="5688"/>
    <cellStyle name="Normal 88 2" xfId="2963"/>
    <cellStyle name="Normal 88 2 2" xfId="5689"/>
    <cellStyle name="Normal 89" xfId="2964"/>
    <cellStyle name="Normal 89 2" xfId="2965"/>
    <cellStyle name="Normal 89 2 2" xfId="5691"/>
    <cellStyle name="Normal 89 3" xfId="5690"/>
    <cellStyle name="Normal 9" xfId="387"/>
    <cellStyle name="Normal 9 10" xfId="2967"/>
    <cellStyle name="Normal 9 11" xfId="2968"/>
    <cellStyle name="Normal 9 12" xfId="2966"/>
    <cellStyle name="Normal 9 12 2" xfId="5692"/>
    <cellStyle name="Normal 9 13" xfId="1276"/>
    <cellStyle name="Normal 9 13 2" xfId="4183"/>
    <cellStyle name="Normal 9 14" xfId="3432"/>
    <cellStyle name="Normal 9 2" xfId="388"/>
    <cellStyle name="Normal 9 2 2" xfId="389"/>
    <cellStyle name="Normal 9 2 2 2" xfId="390"/>
    <cellStyle name="Normal 9 2 2 2 2" xfId="3271"/>
    <cellStyle name="Normal 9 2 2 2 2 2" xfId="5895"/>
    <cellStyle name="Normal 9 2 2 2 3" xfId="3434"/>
    <cellStyle name="Normal 9 2 2 3" xfId="2970"/>
    <cellStyle name="Normal 9 2 2 3 2" xfId="5694"/>
    <cellStyle name="Normal 9 2 3" xfId="2969"/>
    <cellStyle name="Normal 9 2 3 2" xfId="5693"/>
    <cellStyle name="Normal 9 2 4" xfId="1277"/>
    <cellStyle name="Normal 9 2 4 2" xfId="4184"/>
    <cellStyle name="Normal 9 2 5" xfId="3433"/>
    <cellStyle name="Normal 9 3" xfId="391"/>
    <cellStyle name="Normal 9 3 2" xfId="392"/>
    <cellStyle name="Normal 9 3 2 2" xfId="3272"/>
    <cellStyle name="Normal 9 3 2 2 2" xfId="5896"/>
    <cellStyle name="Normal 9 3 2 3" xfId="3435"/>
    <cellStyle name="Normal 9 4" xfId="1278"/>
    <cellStyle name="Normal 9 4 2" xfId="2972"/>
    <cellStyle name="Normal 9 4 2 2" xfId="5696"/>
    <cellStyle name="Normal 9 4 3" xfId="2971"/>
    <cellStyle name="Normal 9 4 3 2" xfId="5695"/>
    <cellStyle name="Normal 9 4 4" xfId="4185"/>
    <cellStyle name="Normal 9 5" xfId="2973"/>
    <cellStyle name="Normal 9 6" xfId="2974"/>
    <cellStyle name="Normal 9 7" xfId="2975"/>
    <cellStyle name="Normal 9 8" xfId="2976"/>
    <cellStyle name="Normal 9 8 2" xfId="2977"/>
    <cellStyle name="Normal 9 8 3" xfId="2978"/>
    <cellStyle name="Normal 9 8 4" xfId="2979"/>
    <cellStyle name="Normal 9 9" xfId="2980"/>
    <cellStyle name="Normal 90 2" xfId="2981"/>
    <cellStyle name="Normal 90 2 2" xfId="5697"/>
    <cellStyle name="Normal 91 2" xfId="2982"/>
    <cellStyle name="Normal 91 2 2" xfId="5698"/>
    <cellStyle name="Normal 92 2" xfId="2983"/>
    <cellStyle name="Normal 92 2 2" xfId="5699"/>
    <cellStyle name="Normal 93 2" xfId="2984"/>
    <cellStyle name="Normal 93 2 2" xfId="5700"/>
    <cellStyle name="Normal 94" xfId="2985"/>
    <cellStyle name="Normal 94 2" xfId="2986"/>
    <cellStyle name="Normal 94 2 2" xfId="5702"/>
    <cellStyle name="Normal 94 3" xfId="5701"/>
    <cellStyle name="Normal 95 2" xfId="2987"/>
    <cellStyle name="Normal 95 2 2" xfId="5703"/>
    <cellStyle name="Normal 96 2" xfId="2988"/>
    <cellStyle name="Normal 96 2 2" xfId="5704"/>
    <cellStyle name="Normal 97 2" xfId="2989"/>
    <cellStyle name="Normal 97 2 2" xfId="5705"/>
    <cellStyle name="Normal 98 2" xfId="2990"/>
    <cellStyle name="Normal 98 2 2" xfId="5706"/>
    <cellStyle name="Normal 99 2" xfId="2991"/>
    <cellStyle name="Normal 99 2 2" xfId="5707"/>
    <cellStyle name="Nota 2" xfId="393"/>
    <cellStyle name="Nota 2 10" xfId="3436"/>
    <cellStyle name="Nota 2 2" xfId="394"/>
    <cellStyle name="Nota 2 2 2" xfId="395"/>
    <cellStyle name="Nota 2 2 2 2" xfId="396"/>
    <cellStyle name="Nota 2 2 2 2 2" xfId="2995"/>
    <cellStyle name="Nota 2 2 2 2 2 2" xfId="5711"/>
    <cellStyle name="Nota 2 2 2 2 3" xfId="3438"/>
    <cellStyle name="Nota 2 2 2 3" xfId="2994"/>
    <cellStyle name="Nota 2 2 2 3 2" xfId="5710"/>
    <cellStyle name="Nota 2 2 2 4" xfId="1281"/>
    <cellStyle name="Nota 2 2 2 4 2" xfId="4188"/>
    <cellStyle name="Nota 2 2 3" xfId="1282"/>
    <cellStyle name="Nota 2 2 3 2" xfId="2997"/>
    <cellStyle name="Nota 2 2 3 2 2" xfId="5713"/>
    <cellStyle name="Nota 2 2 3 3" xfId="2996"/>
    <cellStyle name="Nota 2 2 3 3 2" xfId="5712"/>
    <cellStyle name="Nota 2 2 3 4" xfId="4189"/>
    <cellStyle name="Nota 2 2 4" xfId="1283"/>
    <cellStyle name="Nota 2 2 4 2" xfId="2999"/>
    <cellStyle name="Nota 2 2 4 2 2" xfId="5715"/>
    <cellStyle name="Nota 2 2 4 3" xfId="2998"/>
    <cellStyle name="Nota 2 2 4 3 2" xfId="5714"/>
    <cellStyle name="Nota 2 2 4 4" xfId="4190"/>
    <cellStyle name="Nota 2 2 5" xfId="1284"/>
    <cellStyle name="Nota 2 2 5 2" xfId="3001"/>
    <cellStyle name="Nota 2 2 5 2 2" xfId="5717"/>
    <cellStyle name="Nota 2 2 5 3" xfId="3000"/>
    <cellStyle name="Nota 2 2 5 3 2" xfId="5716"/>
    <cellStyle name="Nota 2 2 5 4" xfId="4191"/>
    <cellStyle name="Nota 2 2 6" xfId="3002"/>
    <cellStyle name="Nota 2 2 6 2" xfId="5718"/>
    <cellStyle name="Nota 2 2 7" xfId="2993"/>
    <cellStyle name="Nota 2 2 7 2" xfId="5709"/>
    <cellStyle name="Nota 2 2 8" xfId="1280"/>
    <cellStyle name="Nota 2 2 8 2" xfId="4187"/>
    <cellStyle name="Nota 2 2 9" xfId="3437"/>
    <cellStyle name="Nota 2 3" xfId="397"/>
    <cellStyle name="Nota 2 3 2" xfId="398"/>
    <cellStyle name="Nota 2 3 2 2" xfId="3004"/>
    <cellStyle name="Nota 2 3 2 2 2" xfId="5720"/>
    <cellStyle name="Nota 2 3 2 3" xfId="3439"/>
    <cellStyle name="Nota 2 3 3" xfId="3003"/>
    <cellStyle name="Nota 2 3 3 2" xfId="5719"/>
    <cellStyle name="Nota 2 3 4" xfId="1285"/>
    <cellStyle name="Nota 2 3 4 2" xfId="4192"/>
    <cellStyle name="Nota 2 4" xfId="1286"/>
    <cellStyle name="Nota 2 4 2" xfId="3006"/>
    <cellStyle name="Nota 2 4 2 2" xfId="5722"/>
    <cellStyle name="Nota 2 4 3" xfId="3005"/>
    <cellStyle name="Nota 2 4 3 2" xfId="5721"/>
    <cellStyle name="Nota 2 4 4" xfId="4193"/>
    <cellStyle name="Nota 2 5" xfId="1287"/>
    <cellStyle name="Nota 2 5 2" xfId="3008"/>
    <cellStyle name="Nota 2 5 2 2" xfId="5724"/>
    <cellStyle name="Nota 2 5 3" xfId="3007"/>
    <cellStyle name="Nota 2 5 3 2" xfId="5723"/>
    <cellStyle name="Nota 2 5 4" xfId="4194"/>
    <cellStyle name="Nota 2 6" xfId="1288"/>
    <cellStyle name="Nota 2 6 2" xfId="3010"/>
    <cellStyle name="Nota 2 6 2 2" xfId="5726"/>
    <cellStyle name="Nota 2 6 3" xfId="3009"/>
    <cellStyle name="Nota 2 6 3 2" xfId="5725"/>
    <cellStyle name="Nota 2 6 4" xfId="4195"/>
    <cellStyle name="Nota 2 7" xfId="3011"/>
    <cellStyle name="Nota 2 7 2" xfId="5727"/>
    <cellStyle name="Nota 2 8" xfId="2992"/>
    <cellStyle name="Nota 2 8 2" xfId="5708"/>
    <cellStyle name="Nota 2 9" xfId="1279"/>
    <cellStyle name="Nota 2 9 2" xfId="4186"/>
    <cellStyle name="Nota 3" xfId="399"/>
    <cellStyle name="Nota 3 2" xfId="400"/>
    <cellStyle name="Nota 3 2 2" xfId="1291"/>
    <cellStyle name="Nota 3 2 2 2" xfId="3015"/>
    <cellStyle name="Nota 3 2 2 2 2" xfId="5731"/>
    <cellStyle name="Nota 3 2 2 3" xfId="3014"/>
    <cellStyle name="Nota 3 2 2 3 2" xfId="5730"/>
    <cellStyle name="Nota 3 2 2 4" xfId="4198"/>
    <cellStyle name="Nota 3 2 3" xfId="1292"/>
    <cellStyle name="Nota 3 2 3 2" xfId="3017"/>
    <cellStyle name="Nota 3 2 3 2 2" xfId="5733"/>
    <cellStyle name="Nota 3 2 3 3" xfId="3016"/>
    <cellStyle name="Nota 3 2 3 3 2" xfId="5732"/>
    <cellStyle name="Nota 3 2 3 4" xfId="4199"/>
    <cellStyle name="Nota 3 2 4" xfId="1293"/>
    <cellStyle name="Nota 3 2 4 2" xfId="3019"/>
    <cellStyle name="Nota 3 2 4 2 2" xfId="5735"/>
    <cellStyle name="Nota 3 2 4 3" xfId="3018"/>
    <cellStyle name="Nota 3 2 4 3 2" xfId="5734"/>
    <cellStyle name="Nota 3 2 4 4" xfId="4200"/>
    <cellStyle name="Nota 3 2 5" xfId="3020"/>
    <cellStyle name="Nota 3 2 5 2" xfId="5736"/>
    <cellStyle name="Nota 3 2 6" xfId="3013"/>
    <cellStyle name="Nota 3 2 6 2" xfId="5729"/>
    <cellStyle name="Nota 3 2 7" xfId="1290"/>
    <cellStyle name="Nota 3 2 7 2" xfId="4197"/>
    <cellStyle name="Nota 3 3" xfId="1294"/>
    <cellStyle name="Nota 3 3 2" xfId="3022"/>
    <cellStyle name="Nota 3 3 2 2" xfId="5738"/>
    <cellStyle name="Nota 3 3 3" xfId="3021"/>
    <cellStyle name="Nota 3 3 3 2" xfId="5737"/>
    <cellStyle name="Nota 3 3 4" xfId="4201"/>
    <cellStyle name="Nota 3 4" xfId="1295"/>
    <cellStyle name="Nota 3 4 2" xfId="3024"/>
    <cellStyle name="Nota 3 4 2 2" xfId="5740"/>
    <cellStyle name="Nota 3 4 3" xfId="3023"/>
    <cellStyle name="Nota 3 4 3 2" xfId="5739"/>
    <cellStyle name="Nota 3 4 4" xfId="4202"/>
    <cellStyle name="Nota 3 5" xfId="1296"/>
    <cellStyle name="Nota 3 5 2" xfId="3026"/>
    <cellStyle name="Nota 3 5 2 2" xfId="5742"/>
    <cellStyle name="Nota 3 5 3" xfId="3025"/>
    <cellStyle name="Nota 3 5 3 2" xfId="5741"/>
    <cellStyle name="Nota 3 5 4" xfId="4203"/>
    <cellStyle name="Nota 3 6" xfId="3027"/>
    <cellStyle name="Nota 3 6 2" xfId="5743"/>
    <cellStyle name="Nota 3 7" xfId="3012"/>
    <cellStyle name="Nota 3 7 2" xfId="5728"/>
    <cellStyle name="Nota 3 8" xfId="1289"/>
    <cellStyle name="Nota 3 8 2" xfId="4196"/>
    <cellStyle name="Nota 4" xfId="1297"/>
    <cellStyle name="Nota 4 2" xfId="1298"/>
    <cellStyle name="Nota 4 2 2" xfId="1299"/>
    <cellStyle name="Nota 4 2 2 2" xfId="3031"/>
    <cellStyle name="Nota 4 2 2 2 2" xfId="5747"/>
    <cellStyle name="Nota 4 2 2 3" xfId="3030"/>
    <cellStyle name="Nota 4 2 2 3 2" xfId="5746"/>
    <cellStyle name="Nota 4 2 2 4" xfId="4206"/>
    <cellStyle name="Nota 4 2 3" xfId="1300"/>
    <cellStyle name="Nota 4 2 3 2" xfId="3033"/>
    <cellStyle name="Nota 4 2 3 2 2" xfId="5749"/>
    <cellStyle name="Nota 4 2 3 3" xfId="3032"/>
    <cellStyle name="Nota 4 2 3 3 2" xfId="5748"/>
    <cellStyle name="Nota 4 2 3 4" xfId="4207"/>
    <cellStyle name="Nota 4 2 4" xfId="1301"/>
    <cellStyle name="Nota 4 2 4 2" xfId="3035"/>
    <cellStyle name="Nota 4 2 4 2 2" xfId="5751"/>
    <cellStyle name="Nota 4 2 4 3" xfId="3034"/>
    <cellStyle name="Nota 4 2 4 3 2" xfId="5750"/>
    <cellStyle name="Nota 4 2 4 4" xfId="4208"/>
    <cellStyle name="Nota 4 2 5" xfId="3036"/>
    <cellStyle name="Nota 4 2 5 2" xfId="5752"/>
    <cellStyle name="Nota 4 2 6" xfId="3029"/>
    <cellStyle name="Nota 4 2 6 2" xfId="5745"/>
    <cellStyle name="Nota 4 2 7" xfId="4205"/>
    <cellStyle name="Nota 4 3" xfId="1302"/>
    <cellStyle name="Nota 4 3 2" xfId="3038"/>
    <cellStyle name="Nota 4 3 2 2" xfId="5754"/>
    <cellStyle name="Nota 4 3 3" xfId="3037"/>
    <cellStyle name="Nota 4 3 3 2" xfId="5753"/>
    <cellStyle name="Nota 4 3 4" xfId="4209"/>
    <cellStyle name="Nota 4 4" xfId="1303"/>
    <cellStyle name="Nota 4 4 2" xfId="3040"/>
    <cellStyle name="Nota 4 4 2 2" xfId="5756"/>
    <cellStyle name="Nota 4 4 3" xfId="3039"/>
    <cellStyle name="Nota 4 4 3 2" xfId="5755"/>
    <cellStyle name="Nota 4 4 4" xfId="4210"/>
    <cellStyle name="Nota 4 5" xfId="1304"/>
    <cellStyle name="Nota 4 5 2" xfId="3042"/>
    <cellStyle name="Nota 4 5 2 2" xfId="5758"/>
    <cellStyle name="Nota 4 5 3" xfId="3041"/>
    <cellStyle name="Nota 4 5 3 2" xfId="5757"/>
    <cellStyle name="Nota 4 5 4" xfId="4211"/>
    <cellStyle name="Nota 4 6" xfId="3043"/>
    <cellStyle name="Nota 4 6 2" xfId="5759"/>
    <cellStyle name="Nota 4 7" xfId="3028"/>
    <cellStyle name="Nota 4 7 2" xfId="5744"/>
    <cellStyle name="Nota 4 8" xfId="4204"/>
    <cellStyle name="Nota 5" xfId="1305"/>
    <cellStyle name="Nota 5 2" xfId="1306"/>
    <cellStyle name="Nota 5 2 2" xfId="1307"/>
    <cellStyle name="Nota 5 2 2 2" xfId="3047"/>
    <cellStyle name="Nota 5 2 2 2 2" xfId="5763"/>
    <cellStyle name="Nota 5 2 2 3" xfId="3046"/>
    <cellStyle name="Nota 5 2 2 3 2" xfId="5762"/>
    <cellStyle name="Nota 5 2 2 4" xfId="4214"/>
    <cellStyle name="Nota 5 2 3" xfId="1308"/>
    <cellStyle name="Nota 5 2 3 2" xfId="3049"/>
    <cellStyle name="Nota 5 2 3 2 2" xfId="5765"/>
    <cellStyle name="Nota 5 2 3 3" xfId="3048"/>
    <cellStyle name="Nota 5 2 3 3 2" xfId="5764"/>
    <cellStyle name="Nota 5 2 3 4" xfId="4215"/>
    <cellStyle name="Nota 5 2 4" xfId="1309"/>
    <cellStyle name="Nota 5 2 4 2" xfId="3051"/>
    <cellStyle name="Nota 5 2 4 2 2" xfId="5767"/>
    <cellStyle name="Nota 5 2 4 3" xfId="3050"/>
    <cellStyle name="Nota 5 2 4 3 2" xfId="5766"/>
    <cellStyle name="Nota 5 2 4 4" xfId="4216"/>
    <cellStyle name="Nota 5 2 5" xfId="3052"/>
    <cellStyle name="Nota 5 2 5 2" xfId="5768"/>
    <cellStyle name="Nota 5 2 6" xfId="3045"/>
    <cellStyle name="Nota 5 2 6 2" xfId="5761"/>
    <cellStyle name="Nota 5 2 7" xfId="4213"/>
    <cellStyle name="Nota 5 3" xfId="1310"/>
    <cellStyle name="Nota 5 3 2" xfId="3054"/>
    <cellStyle name="Nota 5 3 2 2" xfId="5770"/>
    <cellStyle name="Nota 5 3 3" xfId="3053"/>
    <cellStyle name="Nota 5 3 3 2" xfId="5769"/>
    <cellStyle name="Nota 5 3 4" xfId="4217"/>
    <cellStyle name="Nota 5 4" xfId="1311"/>
    <cellStyle name="Nota 5 4 2" xfId="3056"/>
    <cellStyle name="Nota 5 4 2 2" xfId="5772"/>
    <cellStyle name="Nota 5 4 3" xfId="3055"/>
    <cellStyle name="Nota 5 4 3 2" xfId="5771"/>
    <cellStyle name="Nota 5 4 4" xfId="4218"/>
    <cellStyle name="Nota 5 5" xfId="1312"/>
    <cellStyle name="Nota 5 5 2" xfId="3058"/>
    <cellStyle name="Nota 5 5 2 2" xfId="5774"/>
    <cellStyle name="Nota 5 5 3" xfId="3057"/>
    <cellStyle name="Nota 5 5 3 2" xfId="5773"/>
    <cellStyle name="Nota 5 5 4" xfId="4219"/>
    <cellStyle name="Nota 5 6" xfId="3059"/>
    <cellStyle name="Nota 5 6 2" xfId="5775"/>
    <cellStyle name="Nota 5 7" xfId="3044"/>
    <cellStyle name="Nota 5 7 2" xfId="5760"/>
    <cellStyle name="Nota 5 8" xfId="4212"/>
    <cellStyle name="Nota 6" xfId="1313"/>
    <cellStyle name="Nota 6 2" xfId="1314"/>
    <cellStyle name="Nota 6 2 2" xfId="1315"/>
    <cellStyle name="Nota 6 2 2 2" xfId="3063"/>
    <cellStyle name="Nota 6 2 2 2 2" xfId="5779"/>
    <cellStyle name="Nota 6 2 2 3" xfId="3062"/>
    <cellStyle name="Nota 6 2 2 3 2" xfId="5778"/>
    <cellStyle name="Nota 6 2 2 4" xfId="4222"/>
    <cellStyle name="Nota 6 2 3" xfId="1316"/>
    <cellStyle name="Nota 6 2 3 2" xfId="3065"/>
    <cellStyle name="Nota 6 2 3 2 2" xfId="5781"/>
    <cellStyle name="Nota 6 2 3 3" xfId="3064"/>
    <cellStyle name="Nota 6 2 3 3 2" xfId="5780"/>
    <cellStyle name="Nota 6 2 3 4" xfId="4223"/>
    <cellStyle name="Nota 6 2 4" xfId="1317"/>
    <cellStyle name="Nota 6 2 4 2" xfId="3067"/>
    <cellStyle name="Nota 6 2 4 2 2" xfId="5783"/>
    <cellStyle name="Nota 6 2 4 3" xfId="3066"/>
    <cellStyle name="Nota 6 2 4 3 2" xfId="5782"/>
    <cellStyle name="Nota 6 2 4 4" xfId="4224"/>
    <cellStyle name="Nota 6 2 5" xfId="3068"/>
    <cellStyle name="Nota 6 2 5 2" xfId="5784"/>
    <cellStyle name="Nota 6 2 6" xfId="3061"/>
    <cellStyle name="Nota 6 2 6 2" xfId="5777"/>
    <cellStyle name="Nota 6 2 7" xfId="4221"/>
    <cellStyle name="Nota 6 3" xfId="1318"/>
    <cellStyle name="Nota 6 3 2" xfId="3070"/>
    <cellStyle name="Nota 6 3 2 2" xfId="5786"/>
    <cellStyle name="Nota 6 3 3" xfId="3069"/>
    <cellStyle name="Nota 6 3 3 2" xfId="5785"/>
    <cellStyle name="Nota 6 3 4" xfId="4225"/>
    <cellStyle name="Nota 6 4" xfId="1319"/>
    <cellStyle name="Nota 6 4 2" xfId="3072"/>
    <cellStyle name="Nota 6 4 2 2" xfId="5788"/>
    <cellStyle name="Nota 6 4 3" xfId="3071"/>
    <cellStyle name="Nota 6 4 3 2" xfId="5787"/>
    <cellStyle name="Nota 6 4 4" xfId="4226"/>
    <cellStyle name="Nota 6 5" xfId="1320"/>
    <cellStyle name="Nota 6 5 2" xfId="3074"/>
    <cellStyle name="Nota 6 5 2 2" xfId="5790"/>
    <cellStyle name="Nota 6 5 3" xfId="3073"/>
    <cellStyle name="Nota 6 5 3 2" xfId="5789"/>
    <cellStyle name="Nota 6 5 4" xfId="4227"/>
    <cellStyle name="Nota 6 6" xfId="3075"/>
    <cellStyle name="Nota 6 6 2" xfId="5791"/>
    <cellStyle name="Nota 6 7" xfId="3060"/>
    <cellStyle name="Nota 6 7 2" xfId="5776"/>
    <cellStyle name="Nota 6 8" xfId="4220"/>
    <cellStyle name="Nota 7" xfId="1321"/>
    <cellStyle name="Nota 7 2" xfId="1322"/>
    <cellStyle name="Nota 7 2 2" xfId="3078"/>
    <cellStyle name="Nota 7 2 2 2" xfId="5794"/>
    <cellStyle name="Nota 7 2 3" xfId="3077"/>
    <cellStyle name="Nota 7 2 3 2" xfId="5793"/>
    <cellStyle name="Nota 7 2 4" xfId="4229"/>
    <cellStyle name="Nota 7 3" xfId="1323"/>
    <cellStyle name="Nota 7 3 2" xfId="3080"/>
    <cellStyle name="Nota 7 3 2 2" xfId="5796"/>
    <cellStyle name="Nota 7 3 3" xfId="3079"/>
    <cellStyle name="Nota 7 3 3 2" xfId="5795"/>
    <cellStyle name="Nota 7 3 4" xfId="4230"/>
    <cellStyle name="Nota 7 4" xfId="1324"/>
    <cellStyle name="Nota 7 4 2" xfId="3082"/>
    <cellStyle name="Nota 7 4 2 2" xfId="5798"/>
    <cellStyle name="Nota 7 4 3" xfId="3081"/>
    <cellStyle name="Nota 7 4 3 2" xfId="5797"/>
    <cellStyle name="Nota 7 4 4" xfId="4231"/>
    <cellStyle name="Nota 7 5" xfId="3083"/>
    <cellStyle name="Nota 7 5 2" xfId="5799"/>
    <cellStyle name="Nota 7 6" xfId="3076"/>
    <cellStyle name="Nota 7 6 2" xfId="5792"/>
    <cellStyle name="Nota 7 7" xfId="4228"/>
    <cellStyle name="Nota 8" xfId="1325"/>
    <cellStyle name="Note" xfId="401"/>
    <cellStyle name="Note 2" xfId="402"/>
    <cellStyle name="Output" xfId="403"/>
    <cellStyle name="Output 2" xfId="404"/>
    <cellStyle name="Percen - Estilo2" xfId="3084"/>
    <cellStyle name="Percent" xfId="1326"/>
    <cellStyle name="Percentual" xfId="1327"/>
    <cellStyle name="planilhas" xfId="1328"/>
    <cellStyle name="Ponto" xfId="1329"/>
    <cellStyle name="Ponto 2" xfId="1330"/>
    <cellStyle name="Ponto 3" xfId="1331"/>
    <cellStyle name="Ponto 4" xfId="1332"/>
    <cellStyle name="Ponto 5" xfId="1333"/>
    <cellStyle name="Porcentagem 10" xfId="405"/>
    <cellStyle name="Porcentagem 2" xfId="406"/>
    <cellStyle name="Porcentagem 2 2" xfId="407"/>
    <cellStyle name="Porcentagem 2 2 2" xfId="408"/>
    <cellStyle name="Porcentagem 2 2 2 2" xfId="409"/>
    <cellStyle name="Porcentagem 2 2 2 2 2" xfId="3085"/>
    <cellStyle name="Porcentagem 2 2 2 3" xfId="1334"/>
    <cellStyle name="Porcentagem 2 2 3" xfId="1335"/>
    <cellStyle name="Porcentagem 2 2 3 2" xfId="3087"/>
    <cellStyle name="Porcentagem 2 2 3 2 2" xfId="5801"/>
    <cellStyle name="Porcentagem 2 2 3 3" xfId="3086"/>
    <cellStyle name="Porcentagem 2 2 3 3 2" xfId="5800"/>
    <cellStyle name="Porcentagem 2 2 3 4" xfId="4232"/>
    <cellStyle name="Porcentagem 2 2 4" xfId="1336"/>
    <cellStyle name="Porcentagem 2 2 4 2" xfId="3088"/>
    <cellStyle name="Porcentagem 2 3" xfId="410"/>
    <cellStyle name="Porcentagem 2 3 2" xfId="411"/>
    <cellStyle name="Porcentagem 2 3 2 2" xfId="3091"/>
    <cellStyle name="Porcentagem 2 3 2 2 2" xfId="5804"/>
    <cellStyle name="Porcentagem 2 3 2 3" xfId="3090"/>
    <cellStyle name="Porcentagem 2 3 2 3 2" xfId="5803"/>
    <cellStyle name="Porcentagem 2 3 2 4" xfId="1338"/>
    <cellStyle name="Porcentagem 2 3 2 4 2" xfId="4234"/>
    <cellStyle name="Porcentagem 2 3 2 5" xfId="3441"/>
    <cellStyle name="Porcentagem 2 3 3" xfId="412"/>
    <cellStyle name="Porcentagem 2 3 3 2" xfId="413"/>
    <cellStyle name="Porcentagem 2 3 3 2 2" xfId="3269"/>
    <cellStyle name="Porcentagem 2 3 3 2 2 2" xfId="5893"/>
    <cellStyle name="Porcentagem 2 3 3 2 3" xfId="3442"/>
    <cellStyle name="Porcentagem 2 3 4" xfId="1339"/>
    <cellStyle name="Porcentagem 2 3 4 2" xfId="3093"/>
    <cellStyle name="Porcentagem 2 3 4 2 2" xfId="5806"/>
    <cellStyle name="Porcentagem 2 3 4 3" xfId="3092"/>
    <cellStyle name="Porcentagem 2 3 4 3 2" xfId="5805"/>
    <cellStyle name="Porcentagem 2 3 4 4" xfId="4235"/>
    <cellStyle name="Porcentagem 2 3 5" xfId="3094"/>
    <cellStyle name="Porcentagem 2 3 6" xfId="3089"/>
    <cellStyle name="Porcentagem 2 3 6 2" xfId="5802"/>
    <cellStyle name="Porcentagem 2 3 7" xfId="1337"/>
    <cellStyle name="Porcentagem 2 3 7 2" xfId="4233"/>
    <cellStyle name="Porcentagem 2 3 8" xfId="3440"/>
    <cellStyle name="Porcentagem 2 4" xfId="414"/>
    <cellStyle name="Porcentagem 2 4 2" xfId="1340"/>
    <cellStyle name="Porcentagem 2 4 3" xfId="3270"/>
    <cellStyle name="Porcentagem 2 4 3 2" xfId="5894"/>
    <cellStyle name="Porcentagem 2 4 4" xfId="3443"/>
    <cellStyle name="Porcentagem 2 5" xfId="415"/>
    <cellStyle name="Porcentagem 2 5 2" xfId="3096"/>
    <cellStyle name="Porcentagem 2 5 3" xfId="3095"/>
    <cellStyle name="Porcentagem 2 5 4" xfId="3259"/>
    <cellStyle name="Porcentagem 2 5 4 2" xfId="5884"/>
    <cellStyle name="Porcentagem 2 5 5" xfId="3444"/>
    <cellStyle name="Porcentagem 2 6" xfId="416"/>
    <cellStyle name="Porcentagem 2_Planilha Paecará - COTAÇÃO" xfId="3097"/>
    <cellStyle name="Porcentagem 3" xfId="417"/>
    <cellStyle name="Porcentagem 3 2" xfId="418"/>
    <cellStyle name="Porcentagem 3 2 2" xfId="3098"/>
    <cellStyle name="Porcentagem 3 2 3" xfId="1341"/>
    <cellStyle name="Porcentagem 3 3" xfId="419"/>
    <cellStyle name="Porcentagem 3 3 2" xfId="3100"/>
    <cellStyle name="Porcentagem 3 3 2 2" xfId="5808"/>
    <cellStyle name="Porcentagem 3 3 3" xfId="3099"/>
    <cellStyle name="Porcentagem 3 3 3 2" xfId="5807"/>
    <cellStyle name="Porcentagem 3 3 4" xfId="1342"/>
    <cellStyle name="Porcentagem 3 3 4 2" xfId="4236"/>
    <cellStyle name="Porcentagem 3 4" xfId="420"/>
    <cellStyle name="Porcentagem 4" xfId="421"/>
    <cellStyle name="Porcentagem 4 10" xfId="3101"/>
    <cellStyle name="Porcentagem 4 11" xfId="3102"/>
    <cellStyle name="Porcentagem 4 12" xfId="3103"/>
    <cellStyle name="Porcentagem 4 2" xfId="422"/>
    <cellStyle name="Porcentagem 4 2 2" xfId="423"/>
    <cellStyle name="Porcentagem 4 2 3" xfId="1343"/>
    <cellStyle name="Porcentagem 4 2 4" xfId="3268"/>
    <cellStyle name="Porcentagem 4 2 4 2" xfId="5892"/>
    <cellStyle name="Porcentagem 4 2 5" xfId="3445"/>
    <cellStyle name="Porcentagem 4 3" xfId="1344"/>
    <cellStyle name="Porcentagem 4 4" xfId="1345"/>
    <cellStyle name="Porcentagem 4 5" xfId="3104"/>
    <cellStyle name="Porcentagem 4 6" xfId="3105"/>
    <cellStyle name="Porcentagem 4 7" xfId="3106"/>
    <cellStyle name="Porcentagem 4 8" xfId="3107"/>
    <cellStyle name="Porcentagem 4 9" xfId="3108"/>
    <cellStyle name="Porcentagem 5" xfId="424"/>
    <cellStyle name="Porcentagem 5 10" xfId="3109"/>
    <cellStyle name="Porcentagem 5 11" xfId="3110"/>
    <cellStyle name="Porcentagem 5 12" xfId="3111"/>
    <cellStyle name="Porcentagem 5 13" xfId="3112"/>
    <cellStyle name="Porcentagem 5 14" xfId="1346"/>
    <cellStyle name="Porcentagem 5 2" xfId="425"/>
    <cellStyle name="Porcentagem 5 2 2" xfId="3114"/>
    <cellStyle name="Porcentagem 5 2 3" xfId="3113"/>
    <cellStyle name="Porcentagem 5 3" xfId="3115"/>
    <cellStyle name="Porcentagem 5 4" xfId="3116"/>
    <cellStyle name="Porcentagem 5 5" xfId="3117"/>
    <cellStyle name="Porcentagem 5 6" xfId="3118"/>
    <cellStyle name="Porcentagem 5 7" xfId="3119"/>
    <cellStyle name="Porcentagem 5 8" xfId="3120"/>
    <cellStyle name="Porcentagem 5 9" xfId="3121"/>
    <cellStyle name="Porcentagem 6" xfId="426"/>
    <cellStyle name="Porcentagem 6 2" xfId="3122"/>
    <cellStyle name="Porcentagem 6 2 2" xfId="5809"/>
    <cellStyle name="Porcentagem 6 3" xfId="1347"/>
    <cellStyle name="Porcentagem 7" xfId="498"/>
    <cellStyle name="Porcentagem 7 2" xfId="3123"/>
    <cellStyle name="Porcentagem 7 2 2" xfId="5810"/>
    <cellStyle name="Porcentagem 8" xfId="3124"/>
    <cellStyle name="Porcentagem 8 2" xfId="3125"/>
    <cellStyle name="Porcentagem 8 3" xfId="5811"/>
    <cellStyle name="Porcentagem 9" xfId="3126"/>
    <cellStyle name="Porcentagem 9 2" xfId="5812"/>
    <cellStyle name="Result" xfId="3127"/>
    <cellStyle name="Result2" xfId="3128"/>
    <cellStyle name="Saída 2" xfId="427"/>
    <cellStyle name="Saída 2 2" xfId="428"/>
    <cellStyle name="Saída 2 2 2" xfId="429"/>
    <cellStyle name="Saída 2 3" xfId="1348"/>
    <cellStyle name="Saída 3" xfId="3129"/>
    <cellStyle name="Separador de milhares [0] 2" xfId="3130"/>
    <cellStyle name="Separador de milhares [0] 2 2" xfId="5813"/>
    <cellStyle name="Separador de milhares [0] 2 2 2" xfId="6136"/>
    <cellStyle name="Separador de milhares [0] 2 3" xfId="5984"/>
    <cellStyle name="Separador de milhares [0] 3" xfId="3131"/>
    <cellStyle name="Separador de milhares [0] 3 2" xfId="5814"/>
    <cellStyle name="Separador de milhares [0] 3 2 2" xfId="6137"/>
    <cellStyle name="Separador de milhares [0] 3 3" xfId="5985"/>
    <cellStyle name="Separador de milhares [0] 4" xfId="3132"/>
    <cellStyle name="Separador de milhares [0] 4 2" xfId="5815"/>
    <cellStyle name="Separador de milhares [0] 4 2 2" xfId="6138"/>
    <cellStyle name="Separador de milhares [0] 4 3" xfId="5986"/>
    <cellStyle name="Separador de milhares [0] 5" xfId="3133"/>
    <cellStyle name="Separador de milhares [0] 5 2" xfId="5816"/>
    <cellStyle name="Separador de milhares [0] 5 2 2" xfId="6139"/>
    <cellStyle name="Separador de milhares [0] 5 3" xfId="5987"/>
    <cellStyle name="Separador de milhares 10" xfId="3134"/>
    <cellStyle name="Separador de milhares 10 2" xfId="3135"/>
    <cellStyle name="Separador de milhares 11" xfId="3136"/>
    <cellStyle name="Separador de milhares 11 2" xfId="5817"/>
    <cellStyle name="Separador de milhares 11 2 2" xfId="6140"/>
    <cellStyle name="Separador de milhares 11 3" xfId="5988"/>
    <cellStyle name="Separador de milhares 2" xfId="430"/>
    <cellStyle name="Separador de milhares 2 2" xfId="431"/>
    <cellStyle name="Separador de milhares 2 2 2" xfId="432"/>
    <cellStyle name="Separador de milhares 2 2 2 2" xfId="1349"/>
    <cellStyle name="Separador de milhares 2 2 2 2 2" xfId="4237"/>
    <cellStyle name="Separador de milhares 2 2 2 2 2 2" xfId="6108"/>
    <cellStyle name="Separador de milhares 2 2 2 2 3" xfId="5956"/>
    <cellStyle name="Separador de milhares 2 2 2 3" xfId="1350"/>
    <cellStyle name="Separador de milhares 2 2 2 3 2" xfId="4238"/>
    <cellStyle name="Separador de milhares 2 2 2 3 2 2" xfId="6109"/>
    <cellStyle name="Separador de milhares 2 2 2 3 3" xfId="5957"/>
    <cellStyle name="Separador de milhares 2 2 2 4" xfId="3448"/>
    <cellStyle name="Separador de milhares 2 2 2 4 2" xfId="6071"/>
    <cellStyle name="Separador de milhares 2 2 2 5" xfId="5919"/>
    <cellStyle name="Separador de milhares 2 2 3" xfId="433"/>
    <cellStyle name="Separador de milhares 2 2 3 2" xfId="434"/>
    <cellStyle name="Separador de milhares 2 2 3 2 2" xfId="3138"/>
    <cellStyle name="Separador de milhares 2 2 3 2 2 2" xfId="5819"/>
    <cellStyle name="Separador de milhares 2 2 3 2 2 2 2" xfId="6142"/>
    <cellStyle name="Separador de milhares 2 2 3 2 2 3" xfId="5990"/>
    <cellStyle name="Separador de milhares 2 2 3 2 3" xfId="3450"/>
    <cellStyle name="Separador de milhares 2 2 3 2 3 2" xfId="6073"/>
    <cellStyle name="Separador de milhares 2 2 3 2 4" xfId="5921"/>
    <cellStyle name="Separador de milhares 2 2 3 3" xfId="3137"/>
    <cellStyle name="Separador de milhares 2 2 3 3 2" xfId="5818"/>
    <cellStyle name="Separador de milhares 2 2 3 3 2 2" xfId="6141"/>
    <cellStyle name="Separador de milhares 2 2 3 3 3" xfId="5989"/>
    <cellStyle name="Separador de milhares 2 2 3 4" xfId="1351"/>
    <cellStyle name="Separador de milhares 2 2 3 4 2" xfId="4239"/>
    <cellStyle name="Separador de milhares 2 2 3 4 2 2" xfId="6110"/>
    <cellStyle name="Separador de milhares 2 2 3 4 3" xfId="5958"/>
    <cellStyle name="Separador de milhares 2 2 3 5" xfId="3449"/>
    <cellStyle name="Separador de milhares 2 2 3 5 2" xfId="6072"/>
    <cellStyle name="Separador de milhares 2 2 3 6" xfId="5920"/>
    <cellStyle name="Separador de milhares 2 2 4" xfId="3447"/>
    <cellStyle name="Separador de milhares 2 2 4 2" xfId="6070"/>
    <cellStyle name="Separador de milhares 2 2 5" xfId="5918"/>
    <cellStyle name="Separador de milhares 2 3" xfId="435"/>
    <cellStyle name="Separador de milhares 2 3 2" xfId="1352"/>
    <cellStyle name="Separador de milhares 2 3 2 2" xfId="3139"/>
    <cellStyle name="Separador de milhares 2 3 2 2 2" xfId="5820"/>
    <cellStyle name="Separador de milhares 2 3 2 2 2 2" xfId="6143"/>
    <cellStyle name="Separador de milhares 2 3 2 2 3" xfId="5991"/>
    <cellStyle name="Separador de milhares 2 3 2 3" xfId="4240"/>
    <cellStyle name="Separador de milhares 2 3 2 3 2" xfId="6111"/>
    <cellStyle name="Separador de milhares 2 3 2 4" xfId="5959"/>
    <cellStyle name="Separador de milhares 2 3 2_EG261PL rev. E" xfId="3140"/>
    <cellStyle name="Separador de milhares 2 3 3" xfId="3451"/>
    <cellStyle name="Separador de milhares 2 3 3 2" xfId="6074"/>
    <cellStyle name="Separador de milhares 2 3 4" xfId="5922"/>
    <cellStyle name="Separador de milhares 2 4" xfId="436"/>
    <cellStyle name="Separador de milhares 2 4 2" xfId="1353"/>
    <cellStyle name="Separador de milhares 2 4 2 2" xfId="4241"/>
    <cellStyle name="Separador de milhares 2 4 2 2 2" xfId="6112"/>
    <cellStyle name="Separador de milhares 2 4 2 3" xfId="5960"/>
    <cellStyle name="Separador de milhares 2 4 3" xfId="3267"/>
    <cellStyle name="Separador de milhares 2 4 3 2" xfId="5891"/>
    <cellStyle name="Separador de milhares 2 4 3 2 2" xfId="6211"/>
    <cellStyle name="Separador de milhares 2 4 3 3" xfId="6059"/>
    <cellStyle name="Separador de milhares 2 4 4" xfId="3452"/>
    <cellStyle name="Separador de milhares 2 4 4 2" xfId="6075"/>
    <cellStyle name="Separador de milhares 2 4 5" xfId="5923"/>
    <cellStyle name="Separador de milhares 2 5" xfId="437"/>
    <cellStyle name="Separador de milhares 2 5 2" xfId="3453"/>
    <cellStyle name="Separador de milhares 2 5 2 2" xfId="6076"/>
    <cellStyle name="Separador de milhares 2 5 3" xfId="5924"/>
    <cellStyle name="Separador de milhares 2 6" xfId="3446"/>
    <cellStyle name="Separador de milhares 2 6 2" xfId="6069"/>
    <cellStyle name="Separador de milhares 2 7" xfId="5917"/>
    <cellStyle name="Separador de milhares 2_#Orçamento Base - Infraestrutura Wi-Fi rev" xfId="1354"/>
    <cellStyle name="Separador de milhares 3" xfId="438"/>
    <cellStyle name="Separador de milhares 3 2" xfId="439"/>
    <cellStyle name="Separador de milhares 3 2 2" xfId="440"/>
    <cellStyle name="Separador de milhares 3 2 2 2" xfId="441"/>
    <cellStyle name="Separador de milhares 3 2 2 3" xfId="1355"/>
    <cellStyle name="Separador de milhares 3 2 2 3 2" xfId="4242"/>
    <cellStyle name="Separador de milhares 3 2 2 3 2 2" xfId="6113"/>
    <cellStyle name="Separador de milhares 3 2 2 3 3" xfId="5961"/>
    <cellStyle name="Separador de milhares 3 2 2 4" xfId="3266"/>
    <cellStyle name="Separador de milhares 3 2 2 4 2" xfId="5890"/>
    <cellStyle name="Separador de milhares 3 2 2 4 2 2" xfId="6210"/>
    <cellStyle name="Separador de milhares 3 2 2 4 3" xfId="6058"/>
    <cellStyle name="Separador de milhares 3 2 2 5" xfId="3454"/>
    <cellStyle name="Separador de milhares 3 2 2 5 2" xfId="6077"/>
    <cellStyle name="Separador de milhares 3 2 2 6" xfId="5925"/>
    <cellStyle name="Separador de milhares 3 2 3" xfId="3141"/>
    <cellStyle name="Separador de milhares 3 2 3 2" xfId="5821"/>
    <cellStyle name="Separador de milhares 3 2 3 2 2" xfId="6144"/>
    <cellStyle name="Separador de milhares 3 2 3 3" xfId="5992"/>
    <cellStyle name="Separador de milhares 3 3" xfId="442"/>
    <cellStyle name="Separador de milhares 3 3 2" xfId="3143"/>
    <cellStyle name="Separador de milhares 3 3 2 2" xfId="5823"/>
    <cellStyle name="Separador de milhares 3 3 2 2 2" xfId="6146"/>
    <cellStyle name="Separador de milhares 3 3 2 3" xfId="5994"/>
    <cellStyle name="Separador de milhares 3 3 3" xfId="3142"/>
    <cellStyle name="Separador de milhares 3 3 3 2" xfId="5822"/>
    <cellStyle name="Separador de milhares 3 3 3 2 2" xfId="6145"/>
    <cellStyle name="Separador de milhares 3 3 3 3" xfId="5993"/>
    <cellStyle name="Separador de milhares 3 3 4" xfId="1356"/>
    <cellStyle name="Separador de milhares 3 3 4 2" xfId="4243"/>
    <cellStyle name="Separador de milhares 3 3 4 2 2" xfId="6114"/>
    <cellStyle name="Separador de milhares 3 3 4 3" xfId="5962"/>
    <cellStyle name="Separador de milhares 3 3 5" xfId="3455"/>
    <cellStyle name="Separador de milhares 3 3 5 2" xfId="6078"/>
    <cellStyle name="Separador de milhares 3 3 6" xfId="5926"/>
    <cellStyle name="Separador de milhares 3 4" xfId="443"/>
    <cellStyle name="Separador de milhares 3 4 2" xfId="444"/>
    <cellStyle name="Separador de milhares 3 4 2 2" xfId="3145"/>
    <cellStyle name="Separador de milhares 3 4 2 2 2" xfId="5825"/>
    <cellStyle name="Separador de milhares 3 4 2 2 2 2" xfId="6148"/>
    <cellStyle name="Separador de milhares 3 4 2 2 3" xfId="5996"/>
    <cellStyle name="Separador de milhares 3 4 3" xfId="3146"/>
    <cellStyle name="Separador de milhares 3 4 3 2" xfId="5826"/>
    <cellStyle name="Separador de milhares 3 4 3 2 2" xfId="6149"/>
    <cellStyle name="Separador de milhares 3 4 3 3" xfId="5997"/>
    <cellStyle name="Separador de milhares 3 4 4" xfId="3144"/>
    <cellStyle name="Separador de milhares 3 4 4 2" xfId="5824"/>
    <cellStyle name="Separador de milhares 3 4 4 2 2" xfId="6147"/>
    <cellStyle name="Separador de milhares 3 4 4 3" xfId="5995"/>
    <cellStyle name="Separador de milhares 3 4 5" xfId="1357"/>
    <cellStyle name="Separador de milhares 3 4 6" xfId="3265"/>
    <cellStyle name="Separador de milhares 3 4 6 2" xfId="5889"/>
    <cellStyle name="Separador de milhares 3 4 6 2 2" xfId="6209"/>
    <cellStyle name="Separador de milhares 3 4 6 3" xfId="6057"/>
    <cellStyle name="Separador de milhares 3 4 7" xfId="3456"/>
    <cellStyle name="Separador de milhares 3 4 7 2" xfId="6079"/>
    <cellStyle name="Separador de milhares 3 4 8" xfId="5927"/>
    <cellStyle name="Separador de milhares 3 5" xfId="3147"/>
    <cellStyle name="Separador de milhares 3 5 2" xfId="5827"/>
    <cellStyle name="Separador de milhares 3 5 2 2" xfId="6150"/>
    <cellStyle name="Separador de milhares 3 5 3" xfId="5998"/>
    <cellStyle name="Separador de milhares 4" xfId="1358"/>
    <cellStyle name="Separador de milhares 4 2" xfId="1359"/>
    <cellStyle name="Separador de milhares 4 2 2" xfId="1360"/>
    <cellStyle name="Separador de milhares 4 2 2 2" xfId="4245"/>
    <cellStyle name="Separador de milhares 4 2 2 2 2" xfId="6116"/>
    <cellStyle name="Separador de milhares 4 2 2 3" xfId="5964"/>
    <cellStyle name="Separador de milhares 4 3" xfId="1361"/>
    <cellStyle name="Separador de milhares 4 3 2" xfId="3148"/>
    <cellStyle name="Separador de milhares 4 3 3" xfId="4246"/>
    <cellStyle name="Separador de milhares 4 3 3 2" xfId="6117"/>
    <cellStyle name="Separador de milhares 4 3 4" xfId="5965"/>
    <cellStyle name="Separador de milhares 4 4" xfId="4244"/>
    <cellStyle name="Separador de milhares 4 4 2" xfId="6115"/>
    <cellStyle name="Separador de milhares 4 5" xfId="5963"/>
    <cellStyle name="Separador de milhares 5" xfId="1362"/>
    <cellStyle name="Separador de milhares 5 10" xfId="3149"/>
    <cellStyle name="Separador de milhares 5 10 2" xfId="5828"/>
    <cellStyle name="Separador de milhares 5 10 2 2" xfId="6151"/>
    <cellStyle name="Separador de milhares 5 10 3" xfId="5999"/>
    <cellStyle name="Separador de milhares 5 11" xfId="3150"/>
    <cellStyle name="Separador de milhares 5 11 2" xfId="5829"/>
    <cellStyle name="Separador de milhares 5 11 2 2" xfId="6152"/>
    <cellStyle name="Separador de milhares 5 11 3" xfId="6000"/>
    <cellStyle name="Separador de milhares 5 12" xfId="3151"/>
    <cellStyle name="Separador de milhares 5 12 2" xfId="5830"/>
    <cellStyle name="Separador de milhares 5 12 2 2" xfId="6153"/>
    <cellStyle name="Separador de milhares 5 12 3" xfId="6001"/>
    <cellStyle name="Separador de milhares 5 13" xfId="4247"/>
    <cellStyle name="Separador de milhares 5 13 2" xfId="6118"/>
    <cellStyle name="Separador de milhares 5 14" xfId="5966"/>
    <cellStyle name="Separador de milhares 5 2" xfId="1363"/>
    <cellStyle name="Separador de milhares 5 2 2" xfId="3152"/>
    <cellStyle name="Separador de milhares 5 2 2 2" xfId="5831"/>
    <cellStyle name="Separador de milhares 5 2 2 2 2" xfId="6154"/>
    <cellStyle name="Separador de milhares 5 2 2 3" xfId="6002"/>
    <cellStyle name="Separador de milhares 5 2 3" xfId="4248"/>
    <cellStyle name="Separador de milhares 5 2 3 2" xfId="6119"/>
    <cellStyle name="Separador de milhares 5 2 4" xfId="5967"/>
    <cellStyle name="Separador de milhares 5 3" xfId="3153"/>
    <cellStyle name="Separador de milhares 5 3 2" xfId="5832"/>
    <cellStyle name="Separador de milhares 5 3 2 2" xfId="6155"/>
    <cellStyle name="Separador de milhares 5 3 3" xfId="6003"/>
    <cellStyle name="Separador de milhares 5 4" xfId="3154"/>
    <cellStyle name="Separador de milhares 5 4 2" xfId="5833"/>
    <cellStyle name="Separador de milhares 5 4 2 2" xfId="6156"/>
    <cellStyle name="Separador de milhares 5 4 3" xfId="6004"/>
    <cellStyle name="Separador de milhares 5 5" xfId="3155"/>
    <cellStyle name="Separador de milhares 5 5 2" xfId="5834"/>
    <cellStyle name="Separador de milhares 5 5 2 2" xfId="6157"/>
    <cellStyle name="Separador de milhares 5 5 3" xfId="6005"/>
    <cellStyle name="Separador de milhares 5 6" xfId="3156"/>
    <cellStyle name="Separador de milhares 5 6 2" xfId="5835"/>
    <cellStyle name="Separador de milhares 5 6 2 2" xfId="6158"/>
    <cellStyle name="Separador de milhares 5 6 3" xfId="6006"/>
    <cellStyle name="Separador de milhares 5 7" xfId="3157"/>
    <cellStyle name="Separador de milhares 5 7 2" xfId="5836"/>
    <cellStyle name="Separador de milhares 5 7 2 2" xfId="6159"/>
    <cellStyle name="Separador de milhares 5 7 3" xfId="6007"/>
    <cellStyle name="Separador de milhares 5 8" xfId="3158"/>
    <cellStyle name="Separador de milhares 5 8 2" xfId="5837"/>
    <cellStyle name="Separador de milhares 5 8 2 2" xfId="6160"/>
    <cellStyle name="Separador de milhares 5 8 3" xfId="6008"/>
    <cellStyle name="Separador de milhares 5 9" xfId="3159"/>
    <cellStyle name="Separador de milhares 5 9 2" xfId="5838"/>
    <cellStyle name="Separador de milhares 5 9 2 2" xfId="6161"/>
    <cellStyle name="Separador de milhares 5 9 3" xfId="6009"/>
    <cellStyle name="Separador de milhares 6" xfId="1364"/>
    <cellStyle name="Separador de milhares 6 10" xfId="3160"/>
    <cellStyle name="Separador de milhares 6 10 2" xfId="5839"/>
    <cellStyle name="Separador de milhares 6 10 2 2" xfId="6162"/>
    <cellStyle name="Separador de milhares 6 10 3" xfId="6010"/>
    <cellStyle name="Separador de milhares 6 11" xfId="3161"/>
    <cellStyle name="Separador de milhares 6 11 2" xfId="5840"/>
    <cellStyle name="Separador de milhares 6 11 2 2" xfId="6163"/>
    <cellStyle name="Separador de milhares 6 11 3" xfId="6011"/>
    <cellStyle name="Separador de milhares 6 12" xfId="3162"/>
    <cellStyle name="Separador de milhares 6 12 2" xfId="5841"/>
    <cellStyle name="Separador de milhares 6 12 2 2" xfId="6164"/>
    <cellStyle name="Separador de milhares 6 12 3" xfId="6012"/>
    <cellStyle name="Separador de milhares 6 13" xfId="4249"/>
    <cellStyle name="Separador de milhares 6 13 2" xfId="6120"/>
    <cellStyle name="Separador de milhares 6 14" xfId="5968"/>
    <cellStyle name="Separador de milhares 6 2" xfId="1365"/>
    <cellStyle name="Separador de milhares 6 2 2" xfId="3163"/>
    <cellStyle name="Separador de milhares 6 2 2 2" xfId="5842"/>
    <cellStyle name="Separador de milhares 6 2 2 2 2" xfId="6165"/>
    <cellStyle name="Separador de milhares 6 2 2 3" xfId="6013"/>
    <cellStyle name="Separador de milhares 6 2 3" xfId="4250"/>
    <cellStyle name="Separador de milhares 6 2 3 2" xfId="6121"/>
    <cellStyle name="Separador de milhares 6 2 4" xfId="5969"/>
    <cellStyle name="Separador de milhares 6 3" xfId="3164"/>
    <cellStyle name="Separador de milhares 6 3 2" xfId="5843"/>
    <cellStyle name="Separador de milhares 6 3 2 2" xfId="6166"/>
    <cellStyle name="Separador de milhares 6 3 3" xfId="6014"/>
    <cellStyle name="Separador de milhares 6 4" xfId="3165"/>
    <cellStyle name="Separador de milhares 6 4 2" xfId="5844"/>
    <cellStyle name="Separador de milhares 6 4 2 2" xfId="6167"/>
    <cellStyle name="Separador de milhares 6 4 3" xfId="6015"/>
    <cellStyle name="Separador de milhares 6 5" xfId="3166"/>
    <cellStyle name="Separador de milhares 6 5 2" xfId="5845"/>
    <cellStyle name="Separador de milhares 6 5 2 2" xfId="6168"/>
    <cellStyle name="Separador de milhares 6 5 3" xfId="6016"/>
    <cellStyle name="Separador de milhares 6 6" xfId="3167"/>
    <cellStyle name="Separador de milhares 6 6 2" xfId="5846"/>
    <cellStyle name="Separador de milhares 6 6 2 2" xfId="6169"/>
    <cellStyle name="Separador de milhares 6 6 3" xfId="6017"/>
    <cellStyle name="Separador de milhares 6 7" xfId="3168"/>
    <cellStyle name="Separador de milhares 6 7 2" xfId="5847"/>
    <cellStyle name="Separador de milhares 6 7 2 2" xfId="6170"/>
    <cellStyle name="Separador de milhares 6 7 3" xfId="6018"/>
    <cellStyle name="Separador de milhares 6 8" xfId="3169"/>
    <cellStyle name="Separador de milhares 6 8 2" xfId="5848"/>
    <cellStyle name="Separador de milhares 6 8 2 2" xfId="6171"/>
    <cellStyle name="Separador de milhares 6 8 3" xfId="6019"/>
    <cellStyle name="Separador de milhares 6 9" xfId="3170"/>
    <cellStyle name="Separador de milhares 6 9 2" xfId="5849"/>
    <cellStyle name="Separador de milhares 6 9 2 2" xfId="6172"/>
    <cellStyle name="Separador de milhares 6 9 3" xfId="6020"/>
    <cellStyle name="Separador de milhares 7" xfId="1366"/>
    <cellStyle name="Separador de milhares 7 2" xfId="1367"/>
    <cellStyle name="Separador de milhares 7 2 2" xfId="3173"/>
    <cellStyle name="Separador de milhares 7 2 2 2" xfId="5852"/>
    <cellStyle name="Separador de milhares 7 2 2 2 2" xfId="6175"/>
    <cellStyle name="Separador de milhares 7 2 2 3" xfId="6023"/>
    <cellStyle name="Separador de milhares 7 2 3" xfId="3172"/>
    <cellStyle name="Separador de milhares 7 2 3 2" xfId="5851"/>
    <cellStyle name="Separador de milhares 7 2 3 2 2" xfId="6174"/>
    <cellStyle name="Separador de milhares 7 2 3 3" xfId="6022"/>
    <cellStyle name="Separador de milhares 7 2 4" xfId="4252"/>
    <cellStyle name="Separador de milhares 7 2 4 2" xfId="6123"/>
    <cellStyle name="Separador de milhares 7 2 5" xfId="5971"/>
    <cellStyle name="Separador de milhares 7 3" xfId="1368"/>
    <cellStyle name="Separador de milhares 7 3 2" xfId="3175"/>
    <cellStyle name="Separador de milhares 7 3 2 2" xfId="5854"/>
    <cellStyle name="Separador de milhares 7 3 2 2 2" xfId="6177"/>
    <cellStyle name="Separador de milhares 7 3 2 3" xfId="6025"/>
    <cellStyle name="Separador de milhares 7 3 3" xfId="3174"/>
    <cellStyle name="Separador de milhares 7 3 3 2" xfId="5853"/>
    <cellStyle name="Separador de milhares 7 3 3 2 2" xfId="6176"/>
    <cellStyle name="Separador de milhares 7 3 3 3" xfId="6024"/>
    <cellStyle name="Separador de milhares 7 3 4" xfId="4253"/>
    <cellStyle name="Separador de milhares 7 3 4 2" xfId="6124"/>
    <cellStyle name="Separador de milhares 7 3 5" xfId="5972"/>
    <cellStyle name="Separador de milhares 7 4" xfId="1369"/>
    <cellStyle name="Separador de milhares 7 4 2" xfId="3177"/>
    <cellStyle name="Separador de milhares 7 4 2 2" xfId="5856"/>
    <cellStyle name="Separador de milhares 7 4 2 2 2" xfId="6179"/>
    <cellStyle name="Separador de milhares 7 4 2 3" xfId="6027"/>
    <cellStyle name="Separador de milhares 7 4 3" xfId="3176"/>
    <cellStyle name="Separador de milhares 7 4 3 2" xfId="5855"/>
    <cellStyle name="Separador de milhares 7 4 3 2 2" xfId="6178"/>
    <cellStyle name="Separador de milhares 7 4 3 3" xfId="6026"/>
    <cellStyle name="Separador de milhares 7 4 4" xfId="4254"/>
    <cellStyle name="Separador de milhares 7 4 4 2" xfId="6125"/>
    <cellStyle name="Separador de milhares 7 4 5" xfId="5973"/>
    <cellStyle name="Separador de milhares 7 5" xfId="3178"/>
    <cellStyle name="Separador de milhares 7 5 2" xfId="5857"/>
    <cellStyle name="Separador de milhares 7 5 2 2" xfId="6180"/>
    <cellStyle name="Separador de milhares 7 5 3" xfId="6028"/>
    <cellStyle name="Separador de milhares 7 6" xfId="3171"/>
    <cellStyle name="Separador de milhares 7 6 2" xfId="5850"/>
    <cellStyle name="Separador de milhares 7 6 2 2" xfId="6173"/>
    <cellStyle name="Separador de milhares 7 6 3" xfId="6021"/>
    <cellStyle name="Separador de milhares 7 7" xfId="4251"/>
    <cellStyle name="Separador de milhares 7 7 2" xfId="6122"/>
    <cellStyle name="Separador de milhares 7 8" xfId="5970"/>
    <cellStyle name="Separador de milhares 8" xfId="1370"/>
    <cellStyle name="Separador de milhares 8 2" xfId="1371"/>
    <cellStyle name="Separador de milhares 8 2 2" xfId="3181"/>
    <cellStyle name="Separador de milhares 8 2 2 2" xfId="5860"/>
    <cellStyle name="Separador de milhares 8 2 2 2 2" xfId="6183"/>
    <cellStyle name="Separador de milhares 8 2 2 3" xfId="6031"/>
    <cellStyle name="Separador de milhares 8 2 3" xfId="3180"/>
    <cellStyle name="Separador de milhares 8 2 3 2" xfId="5859"/>
    <cellStyle name="Separador de milhares 8 2 3 2 2" xfId="6182"/>
    <cellStyle name="Separador de milhares 8 2 3 3" xfId="6030"/>
    <cellStyle name="Separador de milhares 8 2 4" xfId="4256"/>
    <cellStyle name="Separador de milhares 8 2 4 2" xfId="6127"/>
    <cellStyle name="Separador de milhares 8 2 5" xfId="5975"/>
    <cellStyle name="Separador de milhares 8 3" xfId="1372"/>
    <cellStyle name="Separador de milhares 8 3 2" xfId="3183"/>
    <cellStyle name="Separador de milhares 8 3 2 2" xfId="5862"/>
    <cellStyle name="Separador de milhares 8 3 2 2 2" xfId="6185"/>
    <cellStyle name="Separador de milhares 8 3 2 3" xfId="6033"/>
    <cellStyle name="Separador de milhares 8 3 3" xfId="3182"/>
    <cellStyle name="Separador de milhares 8 3 3 2" xfId="5861"/>
    <cellStyle name="Separador de milhares 8 3 3 2 2" xfId="6184"/>
    <cellStyle name="Separador de milhares 8 3 3 3" xfId="6032"/>
    <cellStyle name="Separador de milhares 8 3 4" xfId="4257"/>
    <cellStyle name="Separador de milhares 8 3 4 2" xfId="6128"/>
    <cellStyle name="Separador de milhares 8 3 5" xfId="5976"/>
    <cellStyle name="Separador de milhares 8 4" xfId="1373"/>
    <cellStyle name="Separador de milhares 8 4 2" xfId="3185"/>
    <cellStyle name="Separador de milhares 8 4 2 2" xfId="5864"/>
    <cellStyle name="Separador de milhares 8 4 2 2 2" xfId="6187"/>
    <cellStyle name="Separador de milhares 8 4 2 3" xfId="6035"/>
    <cellStyle name="Separador de milhares 8 4 3" xfId="3184"/>
    <cellStyle name="Separador de milhares 8 4 3 2" xfId="5863"/>
    <cellStyle name="Separador de milhares 8 4 3 2 2" xfId="6186"/>
    <cellStyle name="Separador de milhares 8 4 3 3" xfId="6034"/>
    <cellStyle name="Separador de milhares 8 4 4" xfId="4258"/>
    <cellStyle name="Separador de milhares 8 4 4 2" xfId="6129"/>
    <cellStyle name="Separador de milhares 8 4 5" xfId="5977"/>
    <cellStyle name="Separador de milhares 8 5" xfId="3186"/>
    <cellStyle name="Separador de milhares 8 5 2" xfId="5865"/>
    <cellStyle name="Separador de milhares 8 5 2 2" xfId="6188"/>
    <cellStyle name="Separador de milhares 8 5 3" xfId="6036"/>
    <cellStyle name="Separador de milhares 8 6" xfId="3179"/>
    <cellStyle name="Separador de milhares 8 6 2" xfId="5858"/>
    <cellStyle name="Separador de milhares 8 6 2 2" xfId="6181"/>
    <cellStyle name="Separador de milhares 8 6 3" xfId="6029"/>
    <cellStyle name="Separador de milhares 8 7" xfId="4255"/>
    <cellStyle name="Separador de milhares 8 7 2" xfId="6126"/>
    <cellStyle name="Separador de milhares 8 8" xfId="5974"/>
    <cellStyle name="Separador de milhares 9" xfId="3187"/>
    <cellStyle name="Separador de milhares 9 2" xfId="3188"/>
    <cellStyle name="Separador de milhares 9 2 2" xfId="5867"/>
    <cellStyle name="Separador de milhares 9 2 2 2" xfId="6190"/>
    <cellStyle name="Separador de milhares 9 2 3" xfId="6038"/>
    <cellStyle name="Separador de milhares 9 3" xfId="5866"/>
    <cellStyle name="Separador de milhares 9 3 2" xfId="6189"/>
    <cellStyle name="Separador de milhares 9 4" xfId="6037"/>
    <cellStyle name="Sheet Title" xfId="3189"/>
    <cellStyle name="Standard_MatrixV1" xfId="3190"/>
    <cellStyle name="TableStyleLight1 2" xfId="1374"/>
    <cellStyle name="Texto de Aviso 2" xfId="445"/>
    <cellStyle name="Texto de Aviso 2 2" xfId="1375"/>
    <cellStyle name="Texto de Aviso 3" xfId="3191"/>
    <cellStyle name="Texto Explicativo 2" xfId="446"/>
    <cellStyle name="Texto Explicativo 2 2" xfId="1376"/>
    <cellStyle name="Texto Explicativo 3" xfId="3192"/>
    <cellStyle name="þ_x001d_ð—_x000b_øþ÷_x000c_âþU_x0001_(_x0005_ï_x0008__x0007__x0001__x0001_" xfId="3193"/>
    <cellStyle name="Title" xfId="447"/>
    <cellStyle name="Título 1 1" xfId="1377"/>
    <cellStyle name="Título 1 1 1" xfId="1378"/>
    <cellStyle name="Título 1 1 1 1" xfId="1379"/>
    <cellStyle name="Título 1 1 1 1 1" xfId="1380"/>
    <cellStyle name="Título 1 1 1 1 1 1" xfId="1381"/>
    <cellStyle name="Título 1 1 1 1 1 1 1" xfId="1382"/>
    <cellStyle name="Título 1 1 1 1 1 1 1 1" xfId="1383"/>
    <cellStyle name="Título 1 1 1 1 1 1 1 1 1" xfId="1384"/>
    <cellStyle name="Título 1 1 1 1 1 1 1 1 1 1" xfId="3194"/>
    <cellStyle name="Título 1 1 1 1 1 1 1 1 1 1 1" xfId="3195"/>
    <cellStyle name="Título 1 1 1 1 1 1 1 1 1 1 1 1" xfId="3196"/>
    <cellStyle name="Título 1 1 1 1 1 1 1 1 1 1 1 1 1" xfId="3197"/>
    <cellStyle name="Título 1 1 1 1 1 1 1 1 1 1 1 1 1 1" xfId="3198"/>
    <cellStyle name="Título 1 1 1 1 1 1 1 1 1 1 1 1 1 1 1" xfId="3199"/>
    <cellStyle name="Título 1 1 1 1 1 1 1 1 1 1 1 1 1 1 1 1" xfId="3200"/>
    <cellStyle name="Título 1 1 1 1 1 1 1 1 1 1 1 1 1 1 1 1 1" xfId="3201"/>
    <cellStyle name="Título 1 1 1 1 1 1 1 1 1 1 1 1 1 1 1 1 1 1" xfId="3202"/>
    <cellStyle name="Título 1 1 1 1 1 1 1 1 1 1 1 1 1 1 1 1 1 1 1" xfId="3203"/>
    <cellStyle name="Título 1 1 1 1 1 1 1 1 1 1 1 1 1 1 1 1 1 1 1 1" xfId="3204"/>
    <cellStyle name="Título 1 1 1 1 1 1 1 1 1 1 1 1 1 1 1 1 1 1 1 1 1" xfId="3205"/>
    <cellStyle name="Título 1 1 1 1 1 1 1 1 1 1 1 1 1 1 1 1 1 1 1 1 1 1" xfId="3206"/>
    <cellStyle name="Título 1 1 1 1 1 1 1 1 1 1 1 1 1 1 1 1 1 1 1 1 1 1 1" xfId="3207"/>
    <cellStyle name="Título 1 1 1 1 1 1 1 1 1 1 1 1 1 1 1 1 1 1 1 1 1 1 1 1" xfId="3208"/>
    <cellStyle name="Título 1 1 1 1 1 1 1 1 1 1 1 1 1 1 1 1 1 1 1 1 1 1 1 1 1" xfId="3209"/>
    <cellStyle name="Título 1 1 1 1 1 1 1 1 1 1 1 1 1 1 1 1 1 1 1 1 1 1 1 1 1 1" xfId="3210"/>
    <cellStyle name="Título 1 1 1 1 1 1 1 1 1 1 1 1 1 1 1 1 1 1 1 1 1 1 1 1 1 1 1" xfId="3211"/>
    <cellStyle name="Título 1 1 1 1 1 1 1 1 1 1 1 1 1 1 1 1 1 1 1 1 1 1 1 1 1 1 1 1" xfId="3212"/>
    <cellStyle name="Título 1 1 1 1 1 1 1 1 1 1 1 1 1 1 1 1 1 1 1 1 1 1 1 1 1 1 1 1 1" xfId="3213"/>
    <cellStyle name="Título 1 1 2" xfId="1385"/>
    <cellStyle name="Título 1 2" xfId="448"/>
    <cellStyle name="Título 1 2 2" xfId="449"/>
    <cellStyle name="Título 1 2 2 2" xfId="450"/>
    <cellStyle name="Título 1 2 3" xfId="1386"/>
    <cellStyle name="Título 1 3" xfId="3214"/>
    <cellStyle name="Título 10" xfId="3215"/>
    <cellStyle name="Título 11" xfId="3216"/>
    <cellStyle name="Título 12" xfId="3217"/>
    <cellStyle name="Título 13" xfId="3218"/>
    <cellStyle name="Título 14" xfId="3219"/>
    <cellStyle name="Título 15" xfId="3220"/>
    <cellStyle name="Título 16" xfId="3221"/>
    <cellStyle name="Título 17" xfId="3222"/>
    <cellStyle name="Título 18" xfId="3223"/>
    <cellStyle name="Título 19" xfId="3224"/>
    <cellStyle name="Título 2 2" xfId="451"/>
    <cellStyle name="Título 2 2 2" xfId="452"/>
    <cellStyle name="Título 2 2 2 2" xfId="453"/>
    <cellStyle name="Título 2 2 3" xfId="1387"/>
    <cellStyle name="Título 2 3" xfId="3225"/>
    <cellStyle name="Título 20" xfId="3226"/>
    <cellStyle name="Título 21" xfId="3227"/>
    <cellStyle name="Título 22" xfId="3228"/>
    <cellStyle name="Título 23" xfId="3229"/>
    <cellStyle name="Título 24" xfId="3230"/>
    <cellStyle name="Título 25" xfId="3231"/>
    <cellStyle name="Título 26" xfId="3232"/>
    <cellStyle name="Título 3 2" xfId="454"/>
    <cellStyle name="Título 3 2 2" xfId="455"/>
    <cellStyle name="Título 3 2 2 2" xfId="456"/>
    <cellStyle name="Título 3 2 3" xfId="1388"/>
    <cellStyle name="Título 3 3" xfId="3233"/>
    <cellStyle name="Título 4 2" xfId="457"/>
    <cellStyle name="Título 4 2 2" xfId="458"/>
    <cellStyle name="Título 4 2 2 2" xfId="459"/>
    <cellStyle name="Título 4 2 3" xfId="1389"/>
    <cellStyle name="Título 4 3" xfId="3234"/>
    <cellStyle name="Título 5" xfId="460"/>
    <cellStyle name="Título 5 2" xfId="461"/>
    <cellStyle name="Título 5 2 2" xfId="462"/>
    <cellStyle name="Título 6" xfId="3235"/>
    <cellStyle name="Título 7" xfId="3236"/>
    <cellStyle name="Título 8" xfId="3237"/>
    <cellStyle name="Título 9" xfId="3238"/>
    <cellStyle name="Titulo1" xfId="1390"/>
    <cellStyle name="Titulo1 2" xfId="1391"/>
    <cellStyle name="Titulo1 3" xfId="1392"/>
    <cellStyle name="Titulo1 4" xfId="1393"/>
    <cellStyle name="Titulo1 5" xfId="1394"/>
    <cellStyle name="Titulo2" xfId="1395"/>
    <cellStyle name="Titulo2 2" xfId="1396"/>
    <cellStyle name="Titulo2 3" xfId="1397"/>
    <cellStyle name="Titulo2 4" xfId="1398"/>
    <cellStyle name="Titulo2 5" xfId="1399"/>
    <cellStyle name="Total 2" xfId="463"/>
    <cellStyle name="Total 2 2" xfId="464"/>
    <cellStyle name="Total 2 2 2" xfId="465"/>
    <cellStyle name="Total 2 3" xfId="1400"/>
    <cellStyle name="Total 3" xfId="3239"/>
    <cellStyle name="Vírgula 10" xfId="3291"/>
    <cellStyle name="Vírgula 10 2" xfId="6063"/>
    <cellStyle name="Vírgula 11" xfId="3457"/>
    <cellStyle name="Vírgula 11 2" xfId="6080"/>
    <cellStyle name="Vírgula 12" xfId="466"/>
    <cellStyle name="Vírgula 12 2" xfId="5928"/>
    <cellStyle name="Vírgula 2" xfId="2"/>
    <cellStyle name="Vírgula 2 2" xfId="468"/>
    <cellStyle name="Vírgula 2 2 2" xfId="469"/>
    <cellStyle name="Vírgula 2 2 2 2" xfId="470"/>
    <cellStyle name="Vírgula 2 2 2 2 2" xfId="471"/>
    <cellStyle name="Vírgula 2 2 2 2 2 2" xfId="3460"/>
    <cellStyle name="Vírgula 2 2 2 2 2 2 2" xfId="6083"/>
    <cellStyle name="Vírgula 2 2 2 2 2 3" xfId="5931"/>
    <cellStyle name="Vírgula 2 2 2 2 3" xfId="3459"/>
    <cellStyle name="Vírgula 2 2 2 2 3 2" xfId="6082"/>
    <cellStyle name="Vírgula 2 2 2 2 4" xfId="5930"/>
    <cellStyle name="Vírgula 2 2 2 3" xfId="472"/>
    <cellStyle name="Vírgula 2 2 2 3 2" xfId="473"/>
    <cellStyle name="Vírgula 2 2 2 3 2 2" xfId="3462"/>
    <cellStyle name="Vírgula 2 2 2 3 2 2 2" xfId="6085"/>
    <cellStyle name="Vírgula 2 2 2 3 2 3" xfId="5933"/>
    <cellStyle name="Vírgula 2 2 2 3 3" xfId="3461"/>
    <cellStyle name="Vírgula 2 2 2 3 3 2" xfId="6084"/>
    <cellStyle name="Vírgula 2 2 2 3 4" xfId="5932"/>
    <cellStyle name="Vírgula 2 2 2 4" xfId="3458"/>
    <cellStyle name="Vírgula 2 2 2 4 2" xfId="6081"/>
    <cellStyle name="Vírgula 2 2 2 5" xfId="5929"/>
    <cellStyle name="Vírgula 2 2 3" xfId="474"/>
    <cellStyle name="Vírgula 2 2 3 2" xfId="475"/>
    <cellStyle name="Vírgula 2 2 3 2 2" xfId="3240"/>
    <cellStyle name="Vírgula 2 2 3 2 2 2" xfId="5868"/>
    <cellStyle name="Vírgula 2 2 3 2 2 2 2" xfId="6191"/>
    <cellStyle name="Vírgula 2 2 3 2 2 3" xfId="6039"/>
    <cellStyle name="Vírgula 2 2 3 3" xfId="1401"/>
    <cellStyle name="Vírgula 2 2 3 3 2" xfId="4259"/>
    <cellStyle name="Vírgula 2 2 3 3 2 2" xfId="6130"/>
    <cellStyle name="Vírgula 2 2 3 3 3" xfId="5978"/>
    <cellStyle name="Vírgula 2 2 3 4" xfId="3463"/>
    <cellStyle name="Vírgula 2 2 3 4 2" xfId="6086"/>
    <cellStyle name="Vírgula 2 2 3 5" xfId="5934"/>
    <cellStyle name="Vírgula 2 3" xfId="476"/>
    <cellStyle name="Vírgula 2 3 2" xfId="477"/>
    <cellStyle name="Vírgula 2 3 2 2" xfId="478"/>
    <cellStyle name="Vírgula 2 3 2 2 2" xfId="3465"/>
    <cellStyle name="Vírgula 2 3 2 2 2 2" xfId="6088"/>
    <cellStyle name="Vírgula 2 3 2 2 3" xfId="5936"/>
    <cellStyle name="Vírgula 2 3 2 3" xfId="3241"/>
    <cellStyle name="Vírgula 2 3 2 3 2" xfId="5869"/>
    <cellStyle name="Vírgula 2 3 2 3 2 2" xfId="6192"/>
    <cellStyle name="Vírgula 2 3 2 3 3" xfId="6040"/>
    <cellStyle name="Vírgula 2 3 3" xfId="3242"/>
    <cellStyle name="Vírgula 2 3 3 2" xfId="5870"/>
    <cellStyle name="Vírgula 2 3 3 2 2" xfId="6193"/>
    <cellStyle name="Vírgula 2 3 3 3" xfId="6041"/>
    <cellStyle name="Vírgula 2 3 4" xfId="3464"/>
    <cellStyle name="Vírgula 2 3 4 2" xfId="6087"/>
    <cellStyle name="Vírgula 2 3 5" xfId="5935"/>
    <cellStyle name="Vírgula 2 4" xfId="479"/>
    <cellStyle name="Vírgula 2 4 2" xfId="480"/>
    <cellStyle name="Vírgula 2 4 2 2" xfId="3245"/>
    <cellStyle name="Vírgula 2 4 2 2 2" xfId="5873"/>
    <cellStyle name="Vírgula 2 4 2 2 2 2" xfId="6196"/>
    <cellStyle name="Vírgula 2 4 2 2 3" xfId="6044"/>
    <cellStyle name="Vírgula 2 4 2 3" xfId="3244"/>
    <cellStyle name="Vírgula 2 4 2 3 2" xfId="5872"/>
    <cellStyle name="Vírgula 2 4 2 3 2 2" xfId="6195"/>
    <cellStyle name="Vírgula 2 4 2 3 3" xfId="6043"/>
    <cellStyle name="Vírgula 2 4 2 4" xfId="1403"/>
    <cellStyle name="Vírgula 2 4 2 4 2" xfId="4261"/>
    <cellStyle name="Vírgula 2 4 2 4 2 2" xfId="6132"/>
    <cellStyle name="Vírgula 2 4 2 4 3" xfId="5980"/>
    <cellStyle name="Vírgula 2 4 2 5" xfId="3467"/>
    <cellStyle name="Vírgula 2 4 2 5 2" xfId="6090"/>
    <cellStyle name="Vírgula 2 4 2 6" xfId="5938"/>
    <cellStyle name="Vírgula 2 4 3" xfId="1404"/>
    <cellStyle name="Vírgula 2 4 3 2" xfId="3247"/>
    <cellStyle name="Vírgula 2 4 3 2 2" xfId="5875"/>
    <cellStyle name="Vírgula 2 4 3 2 2 2" xfId="6198"/>
    <cellStyle name="Vírgula 2 4 3 2 3" xfId="6046"/>
    <cellStyle name="Vírgula 2 4 3 3" xfId="3246"/>
    <cellStyle name="Vírgula 2 4 3 3 2" xfId="5874"/>
    <cellStyle name="Vírgula 2 4 3 3 2 2" xfId="6197"/>
    <cellStyle name="Vírgula 2 4 3 3 3" xfId="6045"/>
    <cellStyle name="Vírgula 2 4 3 4" xfId="4262"/>
    <cellStyle name="Vírgula 2 4 3 4 2" xfId="6133"/>
    <cellStyle name="Vírgula 2 4 3 5" xfId="5981"/>
    <cellStyle name="Vírgula 2 4 4" xfId="3248"/>
    <cellStyle name="Vírgula 2 4 4 2" xfId="5876"/>
    <cellStyle name="Vírgula 2 4 4 2 2" xfId="6199"/>
    <cellStyle name="Vírgula 2 4 4 3" xfId="6047"/>
    <cellStyle name="Vírgula 2 4 5" xfId="3243"/>
    <cellStyle name="Vírgula 2 4 5 2" xfId="5871"/>
    <cellStyle name="Vírgula 2 4 5 2 2" xfId="6194"/>
    <cellStyle name="Vírgula 2 4 5 3" xfId="6042"/>
    <cellStyle name="Vírgula 2 4 6" xfId="1402"/>
    <cellStyle name="Vírgula 2 4 6 2" xfId="4260"/>
    <cellStyle name="Vírgula 2 4 6 2 2" xfId="6131"/>
    <cellStyle name="Vírgula 2 4 6 3" xfId="5979"/>
    <cellStyle name="Vírgula 2 4 7" xfId="3466"/>
    <cellStyle name="Vírgula 2 4 7 2" xfId="6089"/>
    <cellStyle name="Vírgula 2 4 8" xfId="5937"/>
    <cellStyle name="Vírgula 2 5" xfId="481"/>
    <cellStyle name="Vírgula 2 5 2" xfId="482"/>
    <cellStyle name="Vírgula 2 5 3" xfId="1405"/>
    <cellStyle name="Vírgula 2 5 4" xfId="3468"/>
    <cellStyle name="Vírgula 2 5 4 2" xfId="6091"/>
    <cellStyle name="Vírgula 2 5 5" xfId="5939"/>
    <cellStyle name="Vírgula 2 6" xfId="467"/>
    <cellStyle name="Vírgula 2 7" xfId="5911"/>
    <cellStyle name="Vírgula 2_Plan1" xfId="483"/>
    <cellStyle name="Vírgula 3" xfId="484"/>
    <cellStyle name="Vírgula 3 2" xfId="485"/>
    <cellStyle name="Vírgula 3 2 2" xfId="486"/>
    <cellStyle name="Vírgula 3 2 2 2" xfId="487"/>
    <cellStyle name="Vírgula 3 2 2 2 2" xfId="3472"/>
    <cellStyle name="Vírgula 3 2 2 2 2 2" xfId="6095"/>
    <cellStyle name="Vírgula 3 2 2 2 3" xfId="5943"/>
    <cellStyle name="Vírgula 3 2 2 3" xfId="3471"/>
    <cellStyle name="Vírgula 3 2 2 3 2" xfId="6094"/>
    <cellStyle name="Vírgula 3 2 2 4" xfId="5942"/>
    <cellStyle name="Vírgula 3 2 3" xfId="3470"/>
    <cellStyle name="Vírgula 3 2 3 2" xfId="6093"/>
    <cellStyle name="Vírgula 3 2 4" xfId="5941"/>
    <cellStyle name="Vírgula 3 3" xfId="488"/>
    <cellStyle name="Vírgula 3 3 2" xfId="1406"/>
    <cellStyle name="Vírgula 3 3 2 2" xfId="4263"/>
    <cellStyle name="Vírgula 3 3 2 2 2" xfId="6134"/>
    <cellStyle name="Vírgula 3 3 2 3" xfId="5982"/>
    <cellStyle name="Vírgula 3 3 3" xfId="3473"/>
    <cellStyle name="Vírgula 3 3 3 2" xfId="6096"/>
    <cellStyle name="Vírgula 3 3 4" xfId="5944"/>
    <cellStyle name="Vírgula 3 4" xfId="489"/>
    <cellStyle name="Vírgula 3 4 2" xfId="490"/>
    <cellStyle name="Vírgula 3 4 2 2" xfId="3475"/>
    <cellStyle name="Vírgula 3 4 2 2 2" xfId="6098"/>
    <cellStyle name="Vírgula 3 4 2 3" xfId="5946"/>
    <cellStyle name="Vírgula 3 4 3" xfId="3474"/>
    <cellStyle name="Vírgula 3 4 3 2" xfId="6097"/>
    <cellStyle name="Vírgula 3 4 4" xfId="5945"/>
    <cellStyle name="Vírgula 3 5" xfId="3469"/>
    <cellStyle name="Vírgula 3 5 2" xfId="6092"/>
    <cellStyle name="Vírgula 3 6" xfId="5940"/>
    <cellStyle name="Vírgula 4" xfId="491"/>
    <cellStyle name="Vírgula 4 2" xfId="3249"/>
    <cellStyle name="Vírgula 4 2 2" xfId="5877"/>
    <cellStyle name="Vírgula 4 2 2 2" xfId="6200"/>
    <cellStyle name="Vírgula 4 2 3" xfId="6048"/>
    <cellStyle name="Vírgula 4 3" xfId="1407"/>
    <cellStyle name="Vírgula 4 3 2" xfId="4264"/>
    <cellStyle name="Vírgula 4 3 2 2" xfId="6135"/>
    <cellStyle name="Vírgula 4 3 3" xfId="5983"/>
    <cellStyle name="Vírgula 4 4" xfId="3476"/>
    <cellStyle name="Vírgula 4 4 2" xfId="6099"/>
    <cellStyle name="Vírgula 4 5" xfId="5947"/>
    <cellStyle name="Vírgula 5" xfId="492"/>
    <cellStyle name="Vírgula 5 2" xfId="3250"/>
    <cellStyle name="Vírgula 5 2 2" xfId="3251"/>
    <cellStyle name="Vírgula 5 2 2 2" xfId="5879"/>
    <cellStyle name="Vírgula 5 2 2 2 2" xfId="6202"/>
    <cellStyle name="Vírgula 5 2 2 3" xfId="6050"/>
    <cellStyle name="Vírgula 5 2 3" xfId="5878"/>
    <cellStyle name="Vírgula 5 2 3 2" xfId="6201"/>
    <cellStyle name="Vírgula 5 2 4" xfId="6049"/>
    <cellStyle name="Vírgula 5 3" xfId="497"/>
    <cellStyle name="Vírgula 5 3 2" xfId="3481"/>
    <cellStyle name="Vírgula 5 3 2 2" xfId="6103"/>
    <cellStyle name="Vírgula 5 3 3" xfId="5951"/>
    <cellStyle name="Vírgula 5 4" xfId="3477"/>
    <cellStyle name="Vírgula 5 4 2" xfId="6100"/>
    <cellStyle name="Vírgula 5 5" xfId="5948"/>
    <cellStyle name="Vírgula 6" xfId="493"/>
    <cellStyle name="Vírgula 6 2" xfId="3252"/>
    <cellStyle name="Vírgula 6 2 2" xfId="5880"/>
    <cellStyle name="Vírgula 6 2 2 2" xfId="6203"/>
    <cellStyle name="Vírgula 6 2 3" xfId="6051"/>
    <cellStyle name="Vírgula 6 3" xfId="3263"/>
    <cellStyle name="Vírgula 6 3 2" xfId="5887"/>
    <cellStyle name="Vírgula 6 3 2 2" xfId="6207"/>
    <cellStyle name="Vírgula 6 3 3" xfId="6055"/>
    <cellStyle name="Vírgula 6 4" xfId="3478"/>
    <cellStyle name="Vírgula 6 4 2" xfId="6101"/>
    <cellStyle name="Vírgula 6 5" xfId="5949"/>
    <cellStyle name="Vírgula 7" xfId="494"/>
    <cellStyle name="Vírgula 7 2" xfId="3254"/>
    <cellStyle name="Vírgula 7 3" xfId="3253"/>
    <cellStyle name="Vírgula 7 3 2" xfId="5881"/>
    <cellStyle name="Vírgula 7 3 2 2" xfId="6204"/>
    <cellStyle name="Vírgula 7 3 3" xfId="6052"/>
    <cellStyle name="Vírgula 7 4" xfId="3264"/>
    <cellStyle name="Vírgula 7 4 2" xfId="5888"/>
    <cellStyle name="Vírgula 7 4 2 2" xfId="6208"/>
    <cellStyle name="Vírgula 7 4 3" xfId="6056"/>
    <cellStyle name="Vírgula 7 5" xfId="3479"/>
    <cellStyle name="Vírgula 7 5 2" xfId="6102"/>
    <cellStyle name="Vírgula 7 6" xfId="5950"/>
    <cellStyle name="Vírgula 8" xfId="3255"/>
    <cellStyle name="Vírgula 8 2" xfId="5882"/>
    <cellStyle name="Vírgula 8 2 2" xfId="6205"/>
    <cellStyle name="Vírgula 8 3" xfId="6053"/>
    <cellStyle name="Vírgula 9" xfId="3256"/>
    <cellStyle name="Vírgula 9 2" xfId="5883"/>
    <cellStyle name="Vírgula 9 2 2" xfId="6206"/>
    <cellStyle name="Vírgula 9 3" xfId="6054"/>
    <cellStyle name="Vírgula0" xfId="3257"/>
    <cellStyle name="Warning Text" xfId="495"/>
    <cellStyle name="Year" xfId="3258"/>
  </cellStyles>
  <dxfs count="3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2</xdr:col>
      <xdr:colOff>314325</xdr:colOff>
      <xdr:row>2</xdr:row>
      <xdr:rowOff>133350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5"/>
          <a:ext cx="981075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77806</xdr:colOff>
      <xdr:row>0</xdr:row>
      <xdr:rowOff>79732</xdr:rowOff>
    </xdr:from>
    <xdr:to>
      <xdr:col>1</xdr:col>
      <xdr:colOff>650356</xdr:colOff>
      <xdr:row>2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06" y="79732"/>
          <a:ext cx="858300" cy="977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2"/>
  <sheetViews>
    <sheetView zoomScaleNormal="100" workbookViewId="0">
      <selection activeCell="C319" sqref="C319"/>
    </sheetView>
  </sheetViews>
  <sheetFormatPr defaultRowHeight="15"/>
  <cols>
    <col min="1" max="1" width="10.42578125" customWidth="1"/>
    <col min="2" max="2" width="1.140625" customWidth="1"/>
    <col min="3" max="3" width="54.5703125" customWidth="1"/>
    <col min="4" max="4" width="6.140625" customWidth="1"/>
    <col min="5" max="5" width="9.28515625" customWidth="1"/>
    <col min="6" max="6" width="11" customWidth="1"/>
    <col min="7" max="9" width="11.42578125" customWidth="1"/>
    <col min="10" max="10" width="15" style="8" customWidth="1"/>
  </cols>
  <sheetData>
    <row r="1" spans="1:10" ht="60.75" customHeight="1">
      <c r="A1" s="140" t="s">
        <v>26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>
      <c r="A2" s="143" t="s">
        <v>27</v>
      </c>
      <c r="B2" s="144"/>
      <c r="C2" s="144"/>
      <c r="D2" s="144"/>
      <c r="E2" s="144"/>
      <c r="F2" s="144"/>
      <c r="G2" s="144"/>
      <c r="H2" s="144"/>
      <c r="I2" s="144"/>
      <c r="J2" s="145"/>
    </row>
    <row r="3" spans="1:10">
      <c r="A3" s="146" t="s">
        <v>28</v>
      </c>
      <c r="B3" s="147"/>
      <c r="C3" s="147"/>
      <c r="D3" s="147"/>
      <c r="E3" s="147"/>
      <c r="F3" s="147"/>
      <c r="G3" s="147"/>
      <c r="H3" s="147"/>
      <c r="I3" s="147"/>
      <c r="J3" s="148"/>
    </row>
    <row r="4" spans="1:10" ht="18">
      <c r="A4" s="149" t="s">
        <v>29</v>
      </c>
      <c r="B4" s="150"/>
      <c r="C4" s="150"/>
      <c r="D4" s="150"/>
      <c r="E4" s="150"/>
      <c r="F4" s="150"/>
      <c r="G4" s="150"/>
      <c r="H4" s="150"/>
      <c r="I4" s="150"/>
      <c r="J4" s="151"/>
    </row>
    <row r="5" spans="1:10" ht="16.5" customHeight="1" thickBot="1">
      <c r="A5" s="152" t="s">
        <v>53</v>
      </c>
      <c r="B5" s="153"/>
      <c r="C5" s="153"/>
      <c r="D5" s="153"/>
      <c r="E5" s="153"/>
      <c r="F5" s="153"/>
      <c r="G5" s="153"/>
      <c r="H5" s="153"/>
      <c r="I5" s="153"/>
      <c r="J5" s="154"/>
    </row>
    <row r="6" spans="1:10" ht="33" customHeight="1" thickBot="1">
      <c r="A6" s="155" t="s">
        <v>42</v>
      </c>
      <c r="B6" s="156"/>
      <c r="C6" s="23" t="s">
        <v>54</v>
      </c>
      <c r="D6" s="157" t="s">
        <v>55</v>
      </c>
      <c r="E6" s="158"/>
      <c r="F6" s="159"/>
      <c r="G6" s="24" t="s">
        <v>41</v>
      </c>
      <c r="H6" s="59" t="s">
        <v>56</v>
      </c>
      <c r="I6" s="160" t="s">
        <v>50</v>
      </c>
      <c r="J6" s="161"/>
    </row>
    <row r="7" spans="1:10" ht="7.5" customHeight="1" thickBot="1">
      <c r="A7" s="165"/>
      <c r="B7" s="166"/>
      <c r="C7" s="166"/>
      <c r="D7" s="166"/>
      <c r="E7" s="166"/>
      <c r="F7" s="166"/>
      <c r="G7" s="166"/>
      <c r="H7" s="166"/>
      <c r="I7" s="166"/>
      <c r="J7" s="167"/>
    </row>
    <row r="8" spans="1:10" ht="38.25">
      <c r="A8" s="40" t="s">
        <v>1</v>
      </c>
      <c r="B8" s="41" t="s">
        <v>2</v>
      </c>
      <c r="C8" s="42"/>
      <c r="D8" s="43" t="s">
        <v>3</v>
      </c>
      <c r="E8" s="43" t="s">
        <v>4</v>
      </c>
      <c r="F8" s="43" t="s">
        <v>5</v>
      </c>
      <c r="G8" s="43" t="s">
        <v>6</v>
      </c>
      <c r="H8" s="43" t="s">
        <v>49</v>
      </c>
      <c r="I8" s="43" t="s">
        <v>8</v>
      </c>
      <c r="J8" s="44" t="s">
        <v>9</v>
      </c>
    </row>
    <row r="9" spans="1:10">
      <c r="A9" s="73" t="s">
        <v>51</v>
      </c>
      <c r="B9" s="73" t="s">
        <v>52</v>
      </c>
      <c r="C9" s="74"/>
      <c r="D9" s="21"/>
      <c r="E9" s="21"/>
      <c r="F9" s="21"/>
      <c r="G9" s="21"/>
      <c r="H9" s="21"/>
      <c r="I9" s="21"/>
      <c r="J9" s="34"/>
    </row>
    <row r="10" spans="1:10" ht="25.5">
      <c r="A10" s="64" t="s">
        <v>59</v>
      </c>
      <c r="B10" s="65" t="s">
        <v>60</v>
      </c>
      <c r="C10" s="64"/>
      <c r="D10" s="3"/>
      <c r="E10" s="4"/>
      <c r="F10" s="4"/>
      <c r="G10" s="4"/>
      <c r="H10" s="4"/>
      <c r="I10" s="4"/>
      <c r="J10" s="36"/>
    </row>
    <row r="11" spans="1:10" ht="16.5" customHeight="1">
      <c r="A11" s="60" t="s">
        <v>57</v>
      </c>
      <c r="B11" s="63"/>
      <c r="C11" s="60" t="s">
        <v>58</v>
      </c>
      <c r="D11" s="62" t="s">
        <v>0</v>
      </c>
      <c r="E11" s="61">
        <v>8.65</v>
      </c>
      <c r="F11" s="61">
        <v>18.98</v>
      </c>
      <c r="G11" s="61">
        <v>27.63</v>
      </c>
      <c r="H11" s="7">
        <f>G11*1.2293</f>
        <v>33.965558999999999</v>
      </c>
      <c r="I11" s="17">
        <v>40</v>
      </c>
      <c r="J11" s="38">
        <f>H11*I11</f>
        <v>1358.6223599999998</v>
      </c>
    </row>
    <row r="12" spans="1:10" ht="16.5" customHeight="1">
      <c r="A12" s="64" t="s">
        <v>61</v>
      </c>
      <c r="B12" s="65" t="s">
        <v>62</v>
      </c>
      <c r="C12" s="64"/>
      <c r="D12" s="75"/>
      <c r="E12" s="76"/>
      <c r="F12" s="76"/>
      <c r="G12" s="76"/>
      <c r="H12" s="4"/>
      <c r="I12" s="4"/>
      <c r="J12" s="36"/>
    </row>
    <row r="13" spans="1:10" ht="39.75" customHeight="1">
      <c r="A13" s="60" t="s">
        <v>63</v>
      </c>
      <c r="B13" s="63"/>
      <c r="C13" s="60" t="s">
        <v>64</v>
      </c>
      <c r="D13" s="62" t="s">
        <v>0</v>
      </c>
      <c r="E13" s="61">
        <v>2.15</v>
      </c>
      <c r="F13" s="61">
        <v>0.11</v>
      </c>
      <c r="G13" s="61">
        <v>2.2599999999999998</v>
      </c>
      <c r="H13" s="7">
        <f>G13*1.2293</f>
        <v>2.7782179999999999</v>
      </c>
      <c r="I13" s="17">
        <f>(22*6)+150</f>
        <v>282</v>
      </c>
      <c r="J13" s="38">
        <f>H13*I13</f>
        <v>783.45747599999993</v>
      </c>
    </row>
    <row r="14" spans="1:10">
      <c r="A14" s="138"/>
      <c r="B14" s="139"/>
      <c r="C14" s="139"/>
      <c r="D14" s="139"/>
      <c r="E14" s="139"/>
      <c r="F14" s="139"/>
      <c r="G14" s="139"/>
      <c r="H14" s="53"/>
      <c r="I14" s="54" t="s">
        <v>30</v>
      </c>
      <c r="J14" s="55">
        <f>SUM(J11:J13)</f>
        <v>2142.0798359999999</v>
      </c>
    </row>
    <row r="15" spans="1:10">
      <c r="A15" s="77" t="s">
        <v>65</v>
      </c>
      <c r="B15" s="77" t="s">
        <v>66</v>
      </c>
      <c r="C15" s="78"/>
      <c r="D15" s="79"/>
      <c r="E15" s="80"/>
      <c r="F15" s="80"/>
      <c r="G15" s="80"/>
      <c r="H15" s="80"/>
      <c r="I15" s="80"/>
      <c r="J15" s="80"/>
    </row>
    <row r="16" spans="1:10">
      <c r="A16" s="81" t="s">
        <v>67</v>
      </c>
      <c r="B16" s="81" t="s">
        <v>68</v>
      </c>
      <c r="C16" s="82"/>
      <c r="D16" s="83"/>
      <c r="E16" s="84"/>
      <c r="F16" s="84"/>
      <c r="G16" s="84"/>
      <c r="H16" s="4"/>
      <c r="I16" s="4"/>
      <c r="J16" s="4"/>
    </row>
    <row r="17" spans="1:10">
      <c r="A17" s="60" t="s">
        <v>69</v>
      </c>
      <c r="B17" s="63"/>
      <c r="C17" s="60" t="s">
        <v>70</v>
      </c>
      <c r="D17" s="62" t="s">
        <v>0</v>
      </c>
      <c r="E17" s="61">
        <v>20.96</v>
      </c>
      <c r="F17" s="61"/>
      <c r="G17" s="61">
        <f>E17</f>
        <v>20.96</v>
      </c>
      <c r="H17" s="7">
        <f>G17*1.2293</f>
        <v>25.766128000000002</v>
      </c>
      <c r="I17" s="66">
        <f>(60*0.3*2)/3</f>
        <v>12</v>
      </c>
      <c r="J17" s="38">
        <f>H17*I17</f>
        <v>309.19353599999999</v>
      </c>
    </row>
    <row r="18" spans="1:10">
      <c r="A18" s="60" t="s">
        <v>69</v>
      </c>
      <c r="B18" s="63"/>
      <c r="C18" s="60" t="s">
        <v>70</v>
      </c>
      <c r="D18" s="62" t="s">
        <v>0</v>
      </c>
      <c r="E18" s="61"/>
      <c r="F18" s="61">
        <v>38.9</v>
      </c>
      <c r="G18" s="61">
        <f>F18</f>
        <v>38.9</v>
      </c>
      <c r="H18" s="7">
        <f>G18*1.2293</f>
        <v>47.819769999999998</v>
      </c>
      <c r="I18" s="66">
        <f>(60*0.3*2)</f>
        <v>36</v>
      </c>
      <c r="J18" s="38">
        <f>H18*I18</f>
        <v>1721.51172</v>
      </c>
    </row>
    <row r="19" spans="1:10">
      <c r="A19" s="60" t="s">
        <v>83</v>
      </c>
      <c r="B19" s="63"/>
      <c r="C19" s="60" t="s">
        <v>84</v>
      </c>
      <c r="D19" s="62" t="s">
        <v>0</v>
      </c>
      <c r="E19" s="61">
        <v>83.93</v>
      </c>
      <c r="F19" s="61"/>
      <c r="G19" s="61">
        <f>E19</f>
        <v>83.93</v>
      </c>
      <c r="H19" s="7">
        <f>G19*1.2293</f>
        <v>103.17514900000002</v>
      </c>
      <c r="I19" s="66">
        <f>((60*0.3*2)+(18*0.25*3*2))/3</f>
        <v>21</v>
      </c>
      <c r="J19" s="38">
        <f>H19*I19</f>
        <v>2166.6781290000004</v>
      </c>
    </row>
    <row r="20" spans="1:10">
      <c r="A20" s="60" t="s">
        <v>83</v>
      </c>
      <c r="B20" s="63"/>
      <c r="C20" s="60" t="s">
        <v>84</v>
      </c>
      <c r="D20" s="62" t="s">
        <v>0</v>
      </c>
      <c r="E20" s="61"/>
      <c r="F20" s="61">
        <v>44.89</v>
      </c>
      <c r="G20" s="61">
        <f>F20</f>
        <v>44.89</v>
      </c>
      <c r="H20" s="7">
        <f>G20*1.2293</f>
        <v>55.183277000000004</v>
      </c>
      <c r="I20" s="66">
        <f>((60*0.3*2)+(18*0.25*3*2))</f>
        <v>63</v>
      </c>
      <c r="J20" s="38">
        <f>H20*I20</f>
        <v>3476.5464510000002</v>
      </c>
    </row>
    <row r="21" spans="1:10" ht="25.5">
      <c r="A21" s="60" t="s">
        <v>85</v>
      </c>
      <c r="B21" s="63"/>
      <c r="C21" s="60" t="s">
        <v>86</v>
      </c>
      <c r="D21" s="62" t="s">
        <v>0</v>
      </c>
      <c r="E21" s="61">
        <v>0</v>
      </c>
      <c r="F21" s="61">
        <v>5.48</v>
      </c>
      <c r="G21" s="61">
        <v>5.48</v>
      </c>
      <c r="H21" s="7">
        <f>G21*1.2293</f>
        <v>6.7365640000000004</v>
      </c>
      <c r="I21" s="66">
        <f>(I18-I17)+(I20-I19)</f>
        <v>66</v>
      </c>
      <c r="J21" s="38">
        <f>H21*I21</f>
        <v>444.613224</v>
      </c>
    </row>
    <row r="22" spans="1:10">
      <c r="A22" s="5"/>
      <c r="B22" s="5"/>
      <c r="C22" s="6"/>
      <c r="D22" s="5"/>
      <c r="E22" s="7"/>
      <c r="F22" s="7"/>
      <c r="G22" s="7"/>
      <c r="H22" s="7"/>
      <c r="I22" s="54" t="s">
        <v>30</v>
      </c>
      <c r="J22" s="56">
        <f>SUM(J17:J21)</f>
        <v>8118.54306</v>
      </c>
    </row>
    <row r="23" spans="1:10">
      <c r="A23" s="77" t="s">
        <v>71</v>
      </c>
      <c r="B23" s="77" t="s">
        <v>72</v>
      </c>
      <c r="C23" s="78"/>
      <c r="D23" s="79"/>
      <c r="E23" s="80"/>
      <c r="F23" s="80"/>
      <c r="G23" s="80"/>
      <c r="H23" s="80"/>
      <c r="I23" s="80"/>
      <c r="J23" s="80"/>
    </row>
    <row r="24" spans="1:10">
      <c r="A24" s="81" t="s">
        <v>73</v>
      </c>
      <c r="B24" s="81" t="s">
        <v>74</v>
      </c>
      <c r="C24" s="82"/>
      <c r="D24" s="83"/>
      <c r="E24" s="84"/>
      <c r="F24" s="84"/>
      <c r="G24" s="84"/>
      <c r="H24" s="4"/>
      <c r="I24" s="4"/>
      <c r="J24" s="4"/>
    </row>
    <row r="25" spans="1:10">
      <c r="A25" s="60" t="s">
        <v>75</v>
      </c>
      <c r="B25" s="63"/>
      <c r="C25" s="60" t="s">
        <v>76</v>
      </c>
      <c r="D25" s="62" t="s">
        <v>48</v>
      </c>
      <c r="E25" s="61">
        <v>5.33</v>
      </c>
      <c r="F25" s="61">
        <v>1.73</v>
      </c>
      <c r="G25" s="61">
        <v>7.06</v>
      </c>
      <c r="H25" s="7">
        <f>G25*1.2293</f>
        <v>8.678858</v>
      </c>
      <c r="I25" s="85">
        <f>((18*4*5)+(80*2*6))*(7.4/12)</f>
        <v>814</v>
      </c>
      <c r="J25" s="7">
        <f>H25*I25</f>
        <v>7064.5904119999996</v>
      </c>
    </row>
    <row r="26" spans="1:10" ht="25.5">
      <c r="A26" s="64" t="s">
        <v>113</v>
      </c>
      <c r="B26" s="65" t="s">
        <v>114</v>
      </c>
      <c r="C26" s="64"/>
      <c r="D26" s="75"/>
      <c r="E26" s="76"/>
      <c r="F26" s="76"/>
      <c r="G26" s="76"/>
      <c r="H26" s="76"/>
      <c r="I26" s="76"/>
      <c r="J26" s="76"/>
    </row>
    <row r="27" spans="1:10">
      <c r="A27" s="60" t="s">
        <v>47</v>
      </c>
      <c r="B27" s="63"/>
      <c r="C27" s="60" t="s">
        <v>115</v>
      </c>
      <c r="D27" s="62" t="s">
        <v>48</v>
      </c>
      <c r="E27" s="61">
        <v>6.28</v>
      </c>
      <c r="F27" s="61">
        <v>0.87</v>
      </c>
      <c r="G27" s="61">
        <v>7.15</v>
      </c>
      <c r="H27" s="7">
        <f>G27*1.2293</f>
        <v>8.7894950000000005</v>
      </c>
      <c r="I27" s="85">
        <v>100.5</v>
      </c>
      <c r="J27" s="7">
        <f>H27*I27</f>
        <v>883.34424750000005</v>
      </c>
    </row>
    <row r="28" spans="1:10">
      <c r="A28" s="88"/>
      <c r="B28" s="88"/>
      <c r="C28" s="89"/>
      <c r="D28" s="88"/>
      <c r="E28" s="90"/>
      <c r="F28" s="90"/>
      <c r="G28" s="90"/>
      <c r="H28" s="90"/>
      <c r="I28" s="54" t="s">
        <v>30</v>
      </c>
      <c r="J28" s="56">
        <f>SUM(J25:J27)</f>
        <v>7947.9346594999997</v>
      </c>
    </row>
    <row r="29" spans="1:10">
      <c r="A29" s="77" t="s">
        <v>77</v>
      </c>
      <c r="B29" s="77" t="s">
        <v>78</v>
      </c>
      <c r="C29" s="78"/>
      <c r="D29" s="79"/>
      <c r="E29" s="80"/>
      <c r="F29" s="80"/>
      <c r="G29" s="80"/>
      <c r="H29" s="80"/>
      <c r="I29" s="80"/>
      <c r="J29" s="80"/>
    </row>
    <row r="30" spans="1:10">
      <c r="A30" s="81" t="s">
        <v>79</v>
      </c>
      <c r="B30" s="81" t="s">
        <v>80</v>
      </c>
      <c r="C30" s="82"/>
      <c r="D30" s="83"/>
      <c r="E30" s="84"/>
      <c r="F30" s="84"/>
      <c r="G30" s="84"/>
      <c r="H30" s="84"/>
      <c r="I30" s="84"/>
      <c r="J30" s="84"/>
    </row>
    <row r="31" spans="1:10">
      <c r="A31" s="60" t="s">
        <v>81</v>
      </c>
      <c r="B31" s="63"/>
      <c r="C31" s="60" t="s">
        <v>82</v>
      </c>
      <c r="D31" s="62" t="s">
        <v>10</v>
      </c>
      <c r="E31" s="61">
        <v>17.84</v>
      </c>
      <c r="F31" s="61">
        <v>33.74</v>
      </c>
      <c r="G31" s="61">
        <v>51.58</v>
      </c>
      <c r="H31" s="7">
        <f>G31*1.2293</f>
        <v>63.407294</v>
      </c>
      <c r="I31" s="7">
        <f>18*5</f>
        <v>90</v>
      </c>
      <c r="J31" s="7">
        <f>H31*I31</f>
        <v>5706.6564600000002</v>
      </c>
    </row>
    <row r="32" spans="1:10">
      <c r="A32" s="46"/>
      <c r="B32" s="47"/>
      <c r="C32" s="47"/>
      <c r="D32" s="47"/>
      <c r="E32" s="47"/>
      <c r="F32" s="47"/>
      <c r="G32" s="47"/>
      <c r="H32" s="53"/>
      <c r="I32" s="54" t="s">
        <v>30</v>
      </c>
      <c r="J32" s="55">
        <f>SUM(J31)</f>
        <v>5706.6564600000002</v>
      </c>
    </row>
    <row r="33" spans="1:10">
      <c r="A33" s="77" t="s">
        <v>87</v>
      </c>
      <c r="B33" s="77" t="s">
        <v>88</v>
      </c>
      <c r="C33" s="78"/>
      <c r="D33" s="79"/>
      <c r="E33" s="80"/>
      <c r="F33" s="80"/>
      <c r="G33" s="80"/>
      <c r="H33" s="80"/>
      <c r="I33" s="80"/>
      <c r="J33" s="80"/>
    </row>
    <row r="34" spans="1:10">
      <c r="A34" s="81" t="s">
        <v>89</v>
      </c>
      <c r="B34" s="81" t="s">
        <v>90</v>
      </c>
      <c r="C34" s="82"/>
      <c r="D34" s="83"/>
      <c r="E34" s="84"/>
      <c r="F34" s="84"/>
      <c r="G34" s="84"/>
      <c r="H34" s="4"/>
      <c r="I34" s="4"/>
      <c r="J34" s="36"/>
    </row>
    <row r="35" spans="1:10">
      <c r="A35" s="60" t="s">
        <v>97</v>
      </c>
      <c r="B35" s="63"/>
      <c r="C35" s="60" t="s">
        <v>98</v>
      </c>
      <c r="D35" s="62" t="s">
        <v>11</v>
      </c>
      <c r="E35" s="61">
        <v>268.64</v>
      </c>
      <c r="F35" s="61">
        <v>0</v>
      </c>
      <c r="G35" s="61">
        <v>268.64</v>
      </c>
      <c r="H35" s="7">
        <f t="shared" ref="H35" si="0">G35*1.2293</f>
        <v>330.23915199999999</v>
      </c>
      <c r="I35" s="67">
        <f>(92.78*0.1)+(150*0.06)</f>
        <v>18.277999999999999</v>
      </c>
      <c r="J35" s="38">
        <f t="shared" ref="J35" si="1">H35*I35</f>
        <v>6036.1112202559998</v>
      </c>
    </row>
    <row r="36" spans="1:10" ht="17.25" customHeight="1">
      <c r="A36" s="60" t="s">
        <v>43</v>
      </c>
      <c r="B36" s="63"/>
      <c r="C36" s="60" t="s">
        <v>44</v>
      </c>
      <c r="D36" s="62" t="s">
        <v>11</v>
      </c>
      <c r="E36" s="61">
        <v>290.36</v>
      </c>
      <c r="F36" s="61">
        <v>0</v>
      </c>
      <c r="G36" s="61">
        <v>290.36</v>
      </c>
      <c r="H36" s="7">
        <f t="shared" ref="H36:H40" si="2">G36*1.2293</f>
        <v>356.93954800000006</v>
      </c>
      <c r="I36" s="67">
        <f>((3.1415*0.25*0.25/4)*18*5)+(160*0.3*0.15)+(100.5*0.055)</f>
        <v>17.145234375000001</v>
      </c>
      <c r="J36" s="38">
        <f t="shared" ref="J36:J40" si="3">H36*I36</f>
        <v>6119.8122081665642</v>
      </c>
    </row>
    <row r="37" spans="1:10" ht="17.25" customHeight="1">
      <c r="A37" s="64" t="s">
        <v>91</v>
      </c>
      <c r="B37" s="65" t="s">
        <v>92</v>
      </c>
      <c r="C37" s="64"/>
      <c r="D37" s="75"/>
      <c r="E37" s="76"/>
      <c r="F37" s="76"/>
      <c r="G37" s="76"/>
      <c r="H37" s="76"/>
      <c r="I37" s="76"/>
      <c r="J37" s="76"/>
    </row>
    <row r="38" spans="1:10" ht="27" customHeight="1">
      <c r="A38" s="60" t="s">
        <v>45</v>
      </c>
      <c r="B38" s="63"/>
      <c r="C38" s="60" t="s">
        <v>46</v>
      </c>
      <c r="D38" s="62" t="s">
        <v>11</v>
      </c>
      <c r="E38" s="61">
        <v>0</v>
      </c>
      <c r="F38" s="61">
        <v>56.92</v>
      </c>
      <c r="G38" s="61">
        <v>56.92</v>
      </c>
      <c r="H38" s="7">
        <f t="shared" si="2"/>
        <v>69.971755999999999</v>
      </c>
      <c r="I38" s="67">
        <f>I35</f>
        <v>18.277999999999999</v>
      </c>
      <c r="J38" s="38">
        <f t="shared" si="3"/>
        <v>1278.9437561679999</v>
      </c>
    </row>
    <row r="39" spans="1:10" ht="28.5" customHeight="1">
      <c r="A39" s="60" t="s">
        <v>93</v>
      </c>
      <c r="B39" s="63"/>
      <c r="C39" s="60" t="s">
        <v>94</v>
      </c>
      <c r="D39" s="62" t="s">
        <v>11</v>
      </c>
      <c r="E39" s="61">
        <v>0</v>
      </c>
      <c r="F39" s="61">
        <v>113.84</v>
      </c>
      <c r="G39" s="61">
        <v>113.84</v>
      </c>
      <c r="H39" s="7">
        <f t="shared" si="2"/>
        <v>139.943512</v>
      </c>
      <c r="I39" s="67">
        <f>((3.1415*0.25*0.25/4)*18*5)</f>
        <v>4.4177343750000002</v>
      </c>
      <c r="J39" s="38">
        <f t="shared" si="3"/>
        <v>618.23326352062497</v>
      </c>
    </row>
    <row r="40" spans="1:10" ht="30.75" customHeight="1">
      <c r="A40" s="60" t="s">
        <v>95</v>
      </c>
      <c r="B40" s="63"/>
      <c r="C40" s="60" t="s">
        <v>96</v>
      </c>
      <c r="D40" s="62" t="s">
        <v>11</v>
      </c>
      <c r="E40" s="61">
        <v>0</v>
      </c>
      <c r="F40" s="61">
        <v>78.64</v>
      </c>
      <c r="G40" s="61">
        <v>78.64</v>
      </c>
      <c r="H40" s="7">
        <f t="shared" si="2"/>
        <v>96.672152000000011</v>
      </c>
      <c r="I40" s="67">
        <f>(160*0.3*0.15)</f>
        <v>7.1999999999999993</v>
      </c>
      <c r="J40" s="38">
        <f t="shared" si="3"/>
        <v>696.03949439999997</v>
      </c>
    </row>
    <row r="41" spans="1:10" ht="30.75" customHeight="1">
      <c r="A41" s="60" t="s">
        <v>99</v>
      </c>
      <c r="B41" s="63"/>
      <c r="C41" s="60" t="s">
        <v>100</v>
      </c>
      <c r="D41" s="62" t="s">
        <v>11</v>
      </c>
      <c r="E41" s="61">
        <v>32.24</v>
      </c>
      <c r="F41" s="61">
        <v>86.84</v>
      </c>
      <c r="G41" s="61">
        <v>119.08</v>
      </c>
      <c r="H41" s="7">
        <f t="shared" ref="H41" si="4">G41*1.2293</f>
        <v>146.38504399999999</v>
      </c>
      <c r="I41" s="67">
        <f>100.5*0.055</f>
        <v>5.5274999999999999</v>
      </c>
      <c r="J41" s="38">
        <f t="shared" ref="J41" si="5">H41*I41</f>
        <v>809.14333070999999</v>
      </c>
    </row>
    <row r="42" spans="1:10" ht="28.5" customHeight="1">
      <c r="A42" s="60" t="s">
        <v>530</v>
      </c>
      <c r="B42" s="63"/>
      <c r="C42" s="60" t="s">
        <v>531</v>
      </c>
      <c r="D42" s="62" t="s">
        <v>0</v>
      </c>
      <c r="E42" s="61">
        <v>13.52</v>
      </c>
      <c r="F42" s="61">
        <v>0</v>
      </c>
      <c r="G42" s="61">
        <v>13.52</v>
      </c>
      <c r="H42" s="7">
        <f t="shared" ref="H42" si="6">G42*1.2293</f>
        <v>16.620135999999999</v>
      </c>
      <c r="I42" s="67">
        <v>150</v>
      </c>
      <c r="J42" s="38">
        <f t="shared" ref="J42" si="7">H42*I42</f>
        <v>2493.0203999999999</v>
      </c>
    </row>
    <row r="43" spans="1:10">
      <c r="A43" s="171"/>
      <c r="B43" s="172"/>
      <c r="C43" s="172"/>
      <c r="D43" s="172"/>
      <c r="E43" s="172"/>
      <c r="F43" s="172"/>
      <c r="G43" s="172"/>
      <c r="H43" s="50"/>
      <c r="I43" s="54" t="s">
        <v>30</v>
      </c>
      <c r="J43" s="55">
        <f>SUM(J35:J42)</f>
        <v>18051.303673221191</v>
      </c>
    </row>
    <row r="44" spans="1:10">
      <c r="A44" s="77" t="s">
        <v>101</v>
      </c>
      <c r="B44" s="77" t="s">
        <v>102</v>
      </c>
      <c r="C44" s="78"/>
      <c r="D44" s="79"/>
      <c r="E44" s="80"/>
      <c r="F44" s="80"/>
      <c r="G44" s="80"/>
      <c r="H44" s="80"/>
      <c r="I44" s="80"/>
      <c r="J44" s="80"/>
    </row>
    <row r="45" spans="1:10" ht="25.5">
      <c r="A45" s="64" t="s">
        <v>103</v>
      </c>
      <c r="B45" s="65" t="s">
        <v>104</v>
      </c>
      <c r="C45" s="64"/>
      <c r="D45" s="75"/>
      <c r="E45" s="76"/>
      <c r="F45" s="76"/>
      <c r="G45" s="76"/>
      <c r="H45" s="76"/>
      <c r="I45" s="76"/>
      <c r="J45" s="76"/>
    </row>
    <row r="46" spans="1:10" ht="25.5">
      <c r="A46" s="60" t="s">
        <v>105</v>
      </c>
      <c r="B46" s="63"/>
      <c r="C46" s="60" t="s">
        <v>106</v>
      </c>
      <c r="D46" s="62" t="s">
        <v>11</v>
      </c>
      <c r="E46" s="61">
        <v>0</v>
      </c>
      <c r="F46" s="61">
        <v>54</v>
      </c>
      <c r="G46" s="61">
        <v>54</v>
      </c>
      <c r="H46" s="7">
        <f t="shared" ref="H46" si="8">G46*1.2293</f>
        <v>66.382199999999997</v>
      </c>
      <c r="I46" s="67">
        <f>(3.6*0.15*3)+(4.15*0.15*3)</f>
        <v>3.4875000000000003</v>
      </c>
      <c r="J46" s="38">
        <f t="shared" ref="J46" si="9">H46*I46</f>
        <v>231.50792250000001</v>
      </c>
    </row>
    <row r="47" spans="1:10">
      <c r="A47" s="70"/>
      <c r="B47" s="70"/>
      <c r="C47" s="70"/>
      <c r="D47" s="70"/>
      <c r="E47" s="70"/>
      <c r="F47" s="70"/>
      <c r="G47" s="70"/>
      <c r="H47" s="70"/>
      <c r="I47" s="54" t="s">
        <v>30</v>
      </c>
      <c r="J47" s="55">
        <f>SUM(J46)</f>
        <v>231.50792250000001</v>
      </c>
    </row>
    <row r="48" spans="1:10">
      <c r="A48" s="77" t="s">
        <v>107</v>
      </c>
      <c r="B48" s="77" t="s">
        <v>108</v>
      </c>
      <c r="C48" s="78"/>
      <c r="D48" s="79"/>
      <c r="E48" s="80"/>
      <c r="F48" s="80"/>
      <c r="G48" s="80"/>
      <c r="H48" s="80"/>
      <c r="I48" s="80"/>
      <c r="J48" s="80"/>
    </row>
    <row r="49" spans="1:10" ht="25.5">
      <c r="A49" s="64" t="s">
        <v>109</v>
      </c>
      <c r="B49" s="65" t="s">
        <v>110</v>
      </c>
      <c r="C49" s="64"/>
      <c r="D49" s="75"/>
      <c r="E49" s="76"/>
      <c r="F49" s="76"/>
      <c r="G49" s="76"/>
      <c r="H49" s="76"/>
      <c r="I49" s="76"/>
      <c r="J49" s="76"/>
    </row>
    <row r="50" spans="1:10" ht="15.75" customHeight="1">
      <c r="A50" s="60" t="s">
        <v>111</v>
      </c>
      <c r="B50" s="63"/>
      <c r="C50" s="60" t="s">
        <v>112</v>
      </c>
      <c r="D50" s="62" t="s">
        <v>0</v>
      </c>
      <c r="E50" s="61">
        <v>27.53</v>
      </c>
      <c r="F50" s="61">
        <v>23.8</v>
      </c>
      <c r="G50" s="61">
        <v>51.33</v>
      </c>
      <c r="H50" s="7">
        <f t="shared" ref="H50" si="10">G50*1.2293</f>
        <v>63.099969000000002</v>
      </c>
      <c r="I50" s="67">
        <f>(65+8)*3</f>
        <v>219</v>
      </c>
      <c r="J50" s="38">
        <f t="shared" ref="J50" si="11">H50*I50</f>
        <v>13818.893211000001</v>
      </c>
    </row>
    <row r="51" spans="1:10">
      <c r="A51" s="92"/>
      <c r="B51" s="93"/>
      <c r="C51" s="92"/>
      <c r="D51" s="94"/>
      <c r="E51" s="95"/>
      <c r="F51" s="95"/>
      <c r="G51" s="95"/>
      <c r="H51" s="95"/>
      <c r="I51" s="54" t="s">
        <v>30</v>
      </c>
      <c r="J51" s="55">
        <f>SUM(J50)</f>
        <v>13818.893211000001</v>
      </c>
    </row>
    <row r="52" spans="1:10">
      <c r="A52" s="77" t="s">
        <v>116</v>
      </c>
      <c r="B52" s="77" t="s">
        <v>117</v>
      </c>
      <c r="C52" s="78"/>
      <c r="D52" s="79"/>
      <c r="E52" s="80"/>
      <c r="F52" s="80"/>
      <c r="G52" s="80"/>
      <c r="H52" s="80"/>
      <c r="I52" s="80"/>
      <c r="J52" s="80"/>
    </row>
    <row r="53" spans="1:10">
      <c r="A53" s="81" t="s">
        <v>118</v>
      </c>
      <c r="B53" s="81" t="s">
        <v>119</v>
      </c>
      <c r="C53" s="82"/>
      <c r="D53" s="83"/>
      <c r="E53" s="84"/>
      <c r="F53" s="84"/>
      <c r="G53" s="84"/>
      <c r="H53" s="76"/>
      <c r="I53" s="76"/>
      <c r="J53" s="91"/>
    </row>
    <row r="54" spans="1:10" ht="29.25" customHeight="1">
      <c r="A54" s="60" t="s">
        <v>120</v>
      </c>
      <c r="B54" s="63"/>
      <c r="C54" s="60" t="s">
        <v>121</v>
      </c>
      <c r="D54" s="62" t="s">
        <v>0</v>
      </c>
      <c r="E54" s="61">
        <v>60.43</v>
      </c>
      <c r="F54" s="61">
        <v>21.78</v>
      </c>
      <c r="G54" s="61">
        <v>82.21</v>
      </c>
      <c r="H54" s="7">
        <f t="shared" ref="H54" si="12">G54*1.2293</f>
        <v>101.06075299999999</v>
      </c>
      <c r="I54" s="67">
        <v>100.5</v>
      </c>
      <c r="J54" s="38">
        <f t="shared" ref="J54" si="13">H54*I54</f>
        <v>10156.605676499999</v>
      </c>
    </row>
    <row r="55" spans="1:10">
      <c r="A55" s="69"/>
      <c r="B55" s="70"/>
      <c r="C55" s="70"/>
      <c r="D55" s="70"/>
      <c r="E55" s="70"/>
      <c r="F55" s="70"/>
      <c r="G55" s="70"/>
      <c r="H55" s="70"/>
      <c r="I55" s="54" t="s">
        <v>30</v>
      </c>
      <c r="J55" s="55">
        <f>SUM(J54)</f>
        <v>10156.605676499999</v>
      </c>
    </row>
    <row r="56" spans="1:10">
      <c r="A56" s="77" t="s">
        <v>122</v>
      </c>
      <c r="B56" s="77" t="s">
        <v>123</v>
      </c>
      <c r="C56" s="78"/>
      <c r="D56" s="79"/>
      <c r="E56" s="80"/>
      <c r="F56" s="80"/>
      <c r="G56" s="80"/>
      <c r="H56" s="80"/>
      <c r="I56" s="80"/>
      <c r="J56" s="80"/>
    </row>
    <row r="57" spans="1:10" ht="25.5">
      <c r="A57" s="64" t="s">
        <v>124</v>
      </c>
      <c r="B57" s="65" t="s">
        <v>125</v>
      </c>
      <c r="C57" s="64"/>
      <c r="D57" s="75"/>
      <c r="E57" s="76"/>
      <c r="F57" s="76"/>
      <c r="G57" s="76"/>
      <c r="H57" s="76"/>
      <c r="I57" s="76"/>
      <c r="J57" s="76"/>
    </row>
    <row r="58" spans="1:10" ht="25.5">
      <c r="A58" s="60" t="s">
        <v>547</v>
      </c>
      <c r="B58" s="63"/>
      <c r="C58" s="60" t="s">
        <v>126</v>
      </c>
      <c r="D58" s="62" t="s">
        <v>0</v>
      </c>
      <c r="E58" s="61">
        <v>81</v>
      </c>
      <c r="F58" s="61">
        <v>48.7</v>
      </c>
      <c r="G58" s="61">
        <f>E58+F58</f>
        <v>129.69999999999999</v>
      </c>
      <c r="H58" s="7">
        <f t="shared" ref="H58" si="14">G58*1.2293</f>
        <v>159.44021000000001</v>
      </c>
      <c r="I58" s="123">
        <f>112</f>
        <v>112</v>
      </c>
      <c r="J58" s="38">
        <f t="shared" ref="J58" si="15">H58*I58</f>
        <v>17857.303520000001</v>
      </c>
    </row>
    <row r="59" spans="1:10">
      <c r="A59" s="71"/>
      <c r="B59" s="72"/>
      <c r="C59" s="72"/>
      <c r="D59" s="72"/>
      <c r="E59" s="72"/>
      <c r="F59" s="72"/>
      <c r="G59" s="72"/>
      <c r="H59" s="72"/>
      <c r="I59" s="54" t="s">
        <v>30</v>
      </c>
      <c r="J59" s="55">
        <f>J58</f>
        <v>17857.303520000001</v>
      </c>
    </row>
    <row r="60" spans="1:10">
      <c r="A60" s="77" t="s">
        <v>127</v>
      </c>
      <c r="B60" s="77" t="s">
        <v>128</v>
      </c>
      <c r="C60" s="78"/>
      <c r="D60" s="79"/>
      <c r="E60" s="80"/>
      <c r="F60" s="80"/>
      <c r="G60" s="80"/>
      <c r="H60" s="80"/>
      <c r="I60" s="80"/>
      <c r="J60" s="80"/>
    </row>
    <row r="61" spans="1:10" ht="25.5">
      <c r="A61" s="64" t="s">
        <v>129</v>
      </c>
      <c r="B61" s="65" t="s">
        <v>130</v>
      </c>
      <c r="C61" s="64"/>
      <c r="D61" s="75"/>
      <c r="E61" s="76"/>
      <c r="F61" s="76"/>
      <c r="G61" s="76"/>
      <c r="H61" s="76"/>
      <c r="I61" s="76"/>
      <c r="J61" s="76"/>
    </row>
    <row r="62" spans="1:10" ht="28.5" customHeight="1">
      <c r="A62" s="60" t="s">
        <v>131</v>
      </c>
      <c r="B62" s="63"/>
      <c r="C62" s="60" t="s">
        <v>132</v>
      </c>
      <c r="D62" s="62" t="s">
        <v>0</v>
      </c>
      <c r="E62" s="61">
        <v>53.93</v>
      </c>
      <c r="F62" s="61">
        <v>11.97</v>
      </c>
      <c r="G62" s="61">
        <v>65.900000000000006</v>
      </c>
      <c r="H62" s="7">
        <f t="shared" ref="H62" si="16">G62*1.2293</f>
        <v>81.010870000000011</v>
      </c>
      <c r="I62" s="67">
        <f>112</f>
        <v>112</v>
      </c>
      <c r="J62" s="38">
        <f t="shared" ref="J62" si="17">H62*I62</f>
        <v>9073.2174400000004</v>
      </c>
    </row>
    <row r="63" spans="1:10" ht="25.5">
      <c r="A63" s="64" t="s">
        <v>133</v>
      </c>
      <c r="B63" s="65" t="s">
        <v>134</v>
      </c>
      <c r="C63" s="64"/>
      <c r="D63" s="75"/>
      <c r="E63" s="76"/>
      <c r="F63" s="76"/>
      <c r="G63" s="76"/>
      <c r="H63" s="76"/>
      <c r="I63" s="76"/>
      <c r="J63" s="76"/>
    </row>
    <row r="64" spans="1:10">
      <c r="A64" s="60" t="s">
        <v>135</v>
      </c>
      <c r="B64" s="63"/>
      <c r="C64" s="60" t="s">
        <v>136</v>
      </c>
      <c r="D64" s="62" t="s">
        <v>10</v>
      </c>
      <c r="E64" s="61">
        <v>26.45</v>
      </c>
      <c r="F64" s="61">
        <v>36.5</v>
      </c>
      <c r="G64" s="61">
        <v>62.95</v>
      </c>
      <c r="H64" s="7">
        <f t="shared" ref="H64" si="18">G64*1.2293</f>
        <v>77.384435000000011</v>
      </c>
      <c r="I64" s="67">
        <f>36</f>
        <v>36</v>
      </c>
      <c r="J64" s="38">
        <f t="shared" ref="J64" si="19">H64*I64</f>
        <v>2785.8396600000005</v>
      </c>
    </row>
    <row r="65" spans="1:10">
      <c r="A65" s="96"/>
      <c r="B65" s="63"/>
      <c r="C65" s="60"/>
      <c r="D65" s="62"/>
      <c r="E65" s="61"/>
      <c r="F65" s="61"/>
      <c r="G65" s="61"/>
      <c r="H65" s="7"/>
      <c r="I65" s="54" t="s">
        <v>30</v>
      </c>
      <c r="J65" s="55">
        <f>SUM(J62:J64)</f>
        <v>11859.057100000002</v>
      </c>
    </row>
    <row r="66" spans="1:10">
      <c r="A66" s="77" t="s">
        <v>137</v>
      </c>
      <c r="B66" s="77" t="s">
        <v>138</v>
      </c>
      <c r="C66" s="78"/>
      <c r="D66" s="79"/>
      <c r="E66" s="80"/>
      <c r="F66" s="80"/>
      <c r="G66" s="80"/>
      <c r="H66" s="80"/>
      <c r="I66" s="80"/>
      <c r="J66" s="80"/>
    </row>
    <row r="67" spans="1:10" ht="25.5">
      <c r="A67" s="64" t="s">
        <v>139</v>
      </c>
      <c r="B67" s="65" t="s">
        <v>140</v>
      </c>
      <c r="C67" s="64"/>
      <c r="D67" s="75"/>
      <c r="E67" s="76"/>
      <c r="F67" s="76"/>
      <c r="G67" s="76"/>
      <c r="H67" s="76"/>
      <c r="I67" s="76"/>
      <c r="J67" s="76"/>
    </row>
    <row r="68" spans="1:10">
      <c r="A68" s="60" t="s">
        <v>141</v>
      </c>
      <c r="B68" s="63"/>
      <c r="C68" s="60" t="s">
        <v>142</v>
      </c>
      <c r="D68" s="62" t="s">
        <v>0</v>
      </c>
      <c r="E68" s="61">
        <v>0.87</v>
      </c>
      <c r="F68" s="61">
        <v>3.16</v>
      </c>
      <c r="G68" s="61">
        <v>4.03</v>
      </c>
      <c r="H68" s="7">
        <f t="shared" ref="H68:H69" si="20">G68*1.2293</f>
        <v>4.9540790000000001</v>
      </c>
      <c r="I68" s="67">
        <f>(2*I50)+93.63+24</f>
        <v>555.63</v>
      </c>
      <c r="J68" s="38">
        <f t="shared" ref="J68:J69" si="21">H68*I68</f>
        <v>2752.6349147700003</v>
      </c>
    </row>
    <row r="69" spans="1:10">
      <c r="A69" s="60" t="s">
        <v>143</v>
      </c>
      <c r="B69" s="63"/>
      <c r="C69" s="60" t="s">
        <v>144</v>
      </c>
      <c r="D69" s="62" t="s">
        <v>0</v>
      </c>
      <c r="E69" s="61">
        <v>1.2</v>
      </c>
      <c r="F69" s="61">
        <v>7.48</v>
      </c>
      <c r="G69" s="61">
        <v>8.68</v>
      </c>
      <c r="H69" s="7">
        <f t="shared" si="20"/>
        <v>10.670324000000001</v>
      </c>
      <c r="I69" s="67">
        <f>I68</f>
        <v>555.63</v>
      </c>
      <c r="J69" s="38">
        <f t="shared" si="21"/>
        <v>5928.7521241200002</v>
      </c>
    </row>
    <row r="70" spans="1:10">
      <c r="A70" s="71"/>
      <c r="B70" s="72"/>
      <c r="C70" s="72"/>
      <c r="D70" s="72"/>
      <c r="E70" s="72"/>
      <c r="F70" s="72"/>
      <c r="G70" s="72"/>
      <c r="H70" s="72"/>
      <c r="I70" s="54" t="s">
        <v>30</v>
      </c>
      <c r="J70" s="55">
        <f>SUM(J67:J69)</f>
        <v>8681.3870388899995</v>
      </c>
    </row>
    <row r="71" spans="1:10">
      <c r="A71" s="77" t="s">
        <v>145</v>
      </c>
      <c r="B71" s="77" t="s">
        <v>146</v>
      </c>
      <c r="C71" s="78"/>
      <c r="D71" s="79"/>
      <c r="E71" s="80"/>
      <c r="F71" s="80"/>
      <c r="G71" s="80"/>
      <c r="H71" s="80"/>
      <c r="I71" s="80"/>
      <c r="J71" s="80"/>
    </row>
    <row r="72" spans="1:10" ht="25.5">
      <c r="A72" s="64" t="s">
        <v>149</v>
      </c>
      <c r="B72" s="65" t="s">
        <v>150</v>
      </c>
      <c r="C72" s="64"/>
      <c r="D72" s="75"/>
      <c r="E72" s="76"/>
      <c r="F72" s="76"/>
      <c r="G72" s="76"/>
      <c r="H72" s="76"/>
      <c r="I72" s="76"/>
      <c r="J72" s="76"/>
    </row>
    <row r="73" spans="1:10" ht="38.25">
      <c r="A73" s="60" t="s">
        <v>147</v>
      </c>
      <c r="B73" s="63"/>
      <c r="C73" s="60" t="s">
        <v>148</v>
      </c>
      <c r="D73" s="62" t="s">
        <v>0</v>
      </c>
      <c r="E73" s="61">
        <v>27.04</v>
      </c>
      <c r="F73" s="61">
        <v>10.19</v>
      </c>
      <c r="G73" s="61">
        <v>37.229999999999997</v>
      </c>
      <c r="H73" s="7">
        <f t="shared" ref="H73" si="22">G73*1.2293</f>
        <v>45.766838999999997</v>
      </c>
      <c r="I73" s="67">
        <f>93.63+10.95+10.45+4.5+4.5+(1.8*0.15*2)+15.25+22</f>
        <v>161.82</v>
      </c>
      <c r="J73" s="38">
        <f t="shared" ref="J73" si="23">H73*I73</f>
        <v>7405.989886979999</v>
      </c>
    </row>
    <row r="74" spans="1:10" ht="41.25" customHeight="1">
      <c r="A74" s="60" t="s">
        <v>151</v>
      </c>
      <c r="B74" s="63"/>
      <c r="C74" s="60" t="s">
        <v>152</v>
      </c>
      <c r="D74" s="62" t="s">
        <v>10</v>
      </c>
      <c r="E74" s="61">
        <v>4.5</v>
      </c>
      <c r="F74" s="61">
        <v>0.81</v>
      </c>
      <c r="G74" s="61">
        <v>5.31</v>
      </c>
      <c r="H74" s="7">
        <f t="shared" ref="H74:H76" si="24">G74*1.2293</f>
        <v>6.5275829999999999</v>
      </c>
      <c r="I74" s="67">
        <f>(4*3.5)+(2*2.65)+2+(6*4.8)+(4*3.45)+4.15+(2*(3.8+3.95+2+2+3.7))+11.1+24</f>
        <v>134.04999999999998</v>
      </c>
      <c r="J74" s="38">
        <f t="shared" ref="J74:J76" si="25">H74*I74</f>
        <v>875.02250114999993</v>
      </c>
    </row>
    <row r="75" spans="1:10" ht="30" customHeight="1">
      <c r="A75" s="60" t="s">
        <v>153</v>
      </c>
      <c r="B75" s="63"/>
      <c r="C75" s="60" t="s">
        <v>154</v>
      </c>
      <c r="D75" s="62" t="s">
        <v>0</v>
      </c>
      <c r="E75" s="61">
        <v>1.46</v>
      </c>
      <c r="F75" s="61">
        <v>6.8</v>
      </c>
      <c r="G75" s="61">
        <v>8.26</v>
      </c>
      <c r="H75" s="7">
        <f t="shared" si="24"/>
        <v>10.154018000000001</v>
      </c>
      <c r="I75" s="67">
        <f>I73</f>
        <v>161.82</v>
      </c>
      <c r="J75" s="38">
        <f t="shared" si="25"/>
        <v>1643.1231927599999</v>
      </c>
    </row>
    <row r="76" spans="1:10" ht="38.25">
      <c r="A76" s="60" t="s">
        <v>155</v>
      </c>
      <c r="B76" s="63"/>
      <c r="C76" s="60" t="s">
        <v>156</v>
      </c>
      <c r="D76" s="62" t="s">
        <v>10</v>
      </c>
      <c r="E76" s="61">
        <v>0.15</v>
      </c>
      <c r="F76" s="61">
        <v>0.76</v>
      </c>
      <c r="G76" s="61">
        <v>0.91</v>
      </c>
      <c r="H76" s="7">
        <f t="shared" si="24"/>
        <v>1.1186630000000002</v>
      </c>
      <c r="I76" s="67">
        <f>I74</f>
        <v>134.04999999999998</v>
      </c>
      <c r="J76" s="38">
        <f t="shared" si="25"/>
        <v>149.95677515</v>
      </c>
    </row>
    <row r="77" spans="1:10">
      <c r="A77" s="96"/>
      <c r="B77" s="63"/>
      <c r="C77" s="60"/>
      <c r="D77" s="62"/>
      <c r="E77" s="61"/>
      <c r="F77" s="61"/>
      <c r="G77" s="61"/>
      <c r="H77" s="72"/>
      <c r="I77" s="54" t="s">
        <v>30</v>
      </c>
      <c r="J77" s="55">
        <f>SUM(J73:J76)</f>
        <v>10074.092356039999</v>
      </c>
    </row>
    <row r="78" spans="1:10">
      <c r="A78" s="77" t="s">
        <v>157</v>
      </c>
      <c r="B78" s="77" t="s">
        <v>158</v>
      </c>
      <c r="C78" s="78"/>
      <c r="D78" s="79"/>
      <c r="E78" s="80"/>
      <c r="F78" s="80"/>
      <c r="G78" s="80"/>
      <c r="H78" s="80"/>
      <c r="I78" s="80"/>
      <c r="J78" s="80"/>
    </row>
    <row r="79" spans="1:10">
      <c r="A79" s="81" t="s">
        <v>159</v>
      </c>
      <c r="B79" s="81" t="s">
        <v>160</v>
      </c>
      <c r="C79" s="82"/>
      <c r="D79" s="83"/>
      <c r="E79" s="84"/>
      <c r="F79" s="84"/>
      <c r="G79" s="84"/>
      <c r="H79" s="84"/>
      <c r="I79" s="84"/>
      <c r="J79" s="84"/>
    </row>
    <row r="80" spans="1:10" ht="25.5">
      <c r="A80" s="60" t="s">
        <v>161</v>
      </c>
      <c r="B80" s="63"/>
      <c r="C80" s="60" t="s">
        <v>162</v>
      </c>
      <c r="D80" s="62" t="s">
        <v>10</v>
      </c>
      <c r="E80" s="61">
        <v>94.31</v>
      </c>
      <c r="F80" s="61">
        <v>4.05</v>
      </c>
      <c r="G80" s="61">
        <v>98.36</v>
      </c>
      <c r="H80" s="7">
        <f t="shared" ref="H80" si="26">G80*1.2293</f>
        <v>120.913948</v>
      </c>
      <c r="I80" s="67">
        <f>10*0.8</f>
        <v>8</v>
      </c>
      <c r="J80" s="38">
        <f t="shared" ref="J80" si="27">H80*I80</f>
        <v>967.31158400000004</v>
      </c>
    </row>
    <row r="81" spans="1:10">
      <c r="A81" s="96"/>
      <c r="B81" s="63"/>
      <c r="C81" s="60"/>
      <c r="D81" s="62"/>
      <c r="E81" s="61"/>
      <c r="F81" s="61"/>
      <c r="G81" s="61"/>
      <c r="H81" s="72"/>
      <c r="I81" s="54" t="s">
        <v>30</v>
      </c>
      <c r="J81" s="55">
        <f>SUM(J78:J80)</f>
        <v>967.31158400000004</v>
      </c>
    </row>
    <row r="82" spans="1:10">
      <c r="A82" s="77" t="s">
        <v>561</v>
      </c>
      <c r="B82" s="77" t="s">
        <v>562</v>
      </c>
      <c r="C82" s="78"/>
      <c r="D82" s="79"/>
      <c r="E82" s="80"/>
      <c r="F82" s="80"/>
      <c r="G82" s="80"/>
      <c r="H82" s="80"/>
      <c r="I82" s="80"/>
      <c r="J82" s="80"/>
    </row>
    <row r="83" spans="1:10">
      <c r="A83" s="64" t="s">
        <v>563</v>
      </c>
      <c r="B83" s="65" t="s">
        <v>564</v>
      </c>
      <c r="C83" s="64"/>
      <c r="D83" s="75"/>
      <c r="E83" s="76"/>
      <c r="F83" s="76"/>
      <c r="G83" s="76"/>
      <c r="H83" s="84"/>
      <c r="I83" s="84"/>
      <c r="J83" s="84"/>
    </row>
    <row r="84" spans="1:10">
      <c r="A84" s="60" t="s">
        <v>565</v>
      </c>
      <c r="B84" s="63"/>
      <c r="C84" s="60" t="s">
        <v>566</v>
      </c>
      <c r="D84" s="62" t="s">
        <v>0</v>
      </c>
      <c r="E84" s="61">
        <v>50.3</v>
      </c>
      <c r="F84" s="61">
        <v>0</v>
      </c>
      <c r="G84" s="61">
        <v>50.3</v>
      </c>
      <c r="H84" s="7">
        <f t="shared" ref="H84" si="28">G84*1.2293</f>
        <v>61.83379</v>
      </c>
      <c r="I84" s="67">
        <v>15.25</v>
      </c>
      <c r="J84" s="38">
        <f t="shared" ref="J84" si="29">H84*I84</f>
        <v>942.96529750000002</v>
      </c>
    </row>
    <row r="85" spans="1:10">
      <c r="A85" s="96"/>
      <c r="B85" s="63"/>
      <c r="C85" s="60"/>
      <c r="D85" s="62"/>
      <c r="E85" s="61"/>
      <c r="F85" s="61"/>
      <c r="G85" s="61"/>
      <c r="H85" s="126"/>
      <c r="I85" s="54" t="s">
        <v>30</v>
      </c>
      <c r="J85" s="55">
        <f>SUM(J82:J84)</f>
        <v>942.96529750000002</v>
      </c>
    </row>
    <row r="86" spans="1:10">
      <c r="A86" s="77" t="s">
        <v>163</v>
      </c>
      <c r="B86" s="77" t="s">
        <v>164</v>
      </c>
      <c r="C86" s="78"/>
      <c r="D86" s="79"/>
      <c r="E86" s="80"/>
      <c r="F86" s="80"/>
      <c r="G86" s="80"/>
      <c r="H86" s="80"/>
      <c r="I86" s="80"/>
      <c r="J86" s="80"/>
    </row>
    <row r="87" spans="1:10" ht="25.5">
      <c r="A87" s="64" t="s">
        <v>165</v>
      </c>
      <c r="B87" s="65" t="s">
        <v>166</v>
      </c>
      <c r="C87" s="64"/>
      <c r="D87" s="75"/>
      <c r="E87" s="76"/>
      <c r="F87" s="76"/>
      <c r="G87" s="76"/>
      <c r="H87" s="76"/>
      <c r="I87" s="76"/>
      <c r="J87" s="76"/>
    </row>
    <row r="88" spans="1:10">
      <c r="A88" s="60" t="s">
        <v>167</v>
      </c>
      <c r="B88" s="63"/>
      <c r="C88" s="60" t="s">
        <v>168</v>
      </c>
      <c r="D88" s="62" t="s">
        <v>7</v>
      </c>
      <c r="E88" s="61">
        <v>299.31</v>
      </c>
      <c r="F88" s="61">
        <v>83.79</v>
      </c>
      <c r="G88" s="61">
        <v>383.1</v>
      </c>
      <c r="H88" s="7">
        <f t="shared" ref="H88" si="30">G88*1.2293</f>
        <v>470.94483000000002</v>
      </c>
      <c r="I88" s="67">
        <v>9</v>
      </c>
      <c r="J88" s="38">
        <f t="shared" ref="J88" si="31">H88*I88</f>
        <v>4238.5034700000006</v>
      </c>
    </row>
    <row r="89" spans="1:10">
      <c r="A89" s="71"/>
      <c r="B89" s="72"/>
      <c r="C89" s="72"/>
      <c r="D89" s="72"/>
      <c r="E89" s="72"/>
      <c r="F89" s="72"/>
      <c r="G89" s="72"/>
      <c r="H89" s="72"/>
      <c r="I89" s="54" t="s">
        <v>30</v>
      </c>
      <c r="J89" s="55">
        <f>SUM(J86:J88)</f>
        <v>4238.5034700000006</v>
      </c>
    </row>
    <row r="90" spans="1:10">
      <c r="A90" s="77" t="s">
        <v>169</v>
      </c>
      <c r="B90" s="77" t="s">
        <v>170</v>
      </c>
      <c r="C90" s="78"/>
      <c r="D90" s="79"/>
      <c r="E90" s="80"/>
      <c r="F90" s="80"/>
      <c r="G90" s="80"/>
      <c r="H90" s="80"/>
      <c r="I90" s="80"/>
      <c r="J90" s="80"/>
    </row>
    <row r="91" spans="1:10">
      <c r="A91" s="81" t="s">
        <v>171</v>
      </c>
      <c r="B91" s="81" t="str">
        <f>Orçamento!B313</f>
        <v>SINALIZAÇÃO E COMUNICAÇÃO VISUAL</v>
      </c>
      <c r="C91" s="82"/>
      <c r="D91" s="83"/>
      <c r="E91" s="84"/>
      <c r="F91" s="84"/>
      <c r="G91" s="84"/>
      <c r="H91" s="84"/>
      <c r="I91" s="84"/>
      <c r="J91" s="84"/>
    </row>
    <row r="92" spans="1:10">
      <c r="A92" s="60" t="s">
        <v>172</v>
      </c>
      <c r="B92" s="63"/>
      <c r="C92" s="60" t="s">
        <v>567</v>
      </c>
      <c r="D92" s="62" t="s">
        <v>0</v>
      </c>
      <c r="E92" s="61">
        <v>343.45</v>
      </c>
      <c r="F92" s="61">
        <v>19</v>
      </c>
      <c r="G92" s="61">
        <v>362.45</v>
      </c>
      <c r="H92" s="7">
        <f t="shared" ref="H92" si="32">G92*1.2293</f>
        <v>445.55978500000003</v>
      </c>
      <c r="I92" s="67">
        <v>7.4</v>
      </c>
      <c r="J92" s="38">
        <f t="shared" ref="J92" si="33">H92*I92</f>
        <v>3297.1424090000005</v>
      </c>
    </row>
    <row r="93" spans="1:10" ht="25.5">
      <c r="A93" s="64" t="s">
        <v>173</v>
      </c>
      <c r="B93" s="65" t="s">
        <v>174</v>
      </c>
      <c r="C93" s="64"/>
      <c r="D93" s="75"/>
      <c r="E93" s="76"/>
      <c r="F93" s="76"/>
      <c r="G93" s="76"/>
      <c r="H93" s="76"/>
      <c r="I93" s="76"/>
      <c r="J93" s="76"/>
    </row>
    <row r="94" spans="1:10" ht="25.5">
      <c r="A94" s="60" t="s">
        <v>175</v>
      </c>
      <c r="B94" s="63"/>
      <c r="C94" s="60" t="s">
        <v>568</v>
      </c>
      <c r="D94" s="62" t="s">
        <v>0</v>
      </c>
      <c r="E94" s="61">
        <v>406.63</v>
      </c>
      <c r="F94" s="61">
        <v>56.92</v>
      </c>
      <c r="G94" s="61">
        <v>463.55</v>
      </c>
      <c r="H94" s="7">
        <f t="shared" ref="H94" si="34">G94*1.2293</f>
        <v>569.84201500000006</v>
      </c>
      <c r="I94" s="67">
        <f>2*2.1</f>
        <v>4.2</v>
      </c>
      <c r="J94" s="38">
        <f t="shared" ref="J94" si="35">H94*I94</f>
        <v>2393.3364630000005</v>
      </c>
    </row>
    <row r="95" spans="1:10" ht="25.5">
      <c r="A95" s="60" t="s">
        <v>560</v>
      </c>
      <c r="B95" s="63"/>
      <c r="C95" s="60" t="s">
        <v>569</v>
      </c>
      <c r="D95" s="62" t="s">
        <v>0</v>
      </c>
      <c r="E95" s="61">
        <v>274.58</v>
      </c>
      <c r="F95" s="61">
        <v>56.92</v>
      </c>
      <c r="G95" s="61">
        <v>331.5</v>
      </c>
      <c r="H95" s="7">
        <f t="shared" ref="H95" si="36">G95*1.2293</f>
        <v>407.51295000000005</v>
      </c>
      <c r="I95" s="67">
        <v>2.1</v>
      </c>
      <c r="J95" s="38">
        <f t="shared" ref="J95" si="37">H95*I95</f>
        <v>855.77719500000012</v>
      </c>
    </row>
    <row r="96" spans="1:10">
      <c r="A96" s="96"/>
      <c r="B96" s="63"/>
      <c r="C96" s="60"/>
      <c r="D96" s="62"/>
      <c r="E96" s="61"/>
      <c r="F96" s="61"/>
      <c r="G96" s="61"/>
      <c r="H96" s="7"/>
      <c r="I96" s="54" t="s">
        <v>30</v>
      </c>
      <c r="J96" s="55">
        <f>SUM(J92:J95)</f>
        <v>6546.2560670000021</v>
      </c>
    </row>
    <row r="97" spans="1:10">
      <c r="A97" s="77" t="s">
        <v>176</v>
      </c>
      <c r="B97" s="77" t="s">
        <v>177</v>
      </c>
      <c r="C97" s="78"/>
      <c r="D97" s="79"/>
      <c r="E97" s="80"/>
      <c r="F97" s="80"/>
      <c r="G97" s="80"/>
      <c r="H97" s="80"/>
      <c r="I97" s="80"/>
      <c r="J97" s="80"/>
    </row>
    <row r="98" spans="1:10">
      <c r="A98" s="81" t="s">
        <v>178</v>
      </c>
      <c r="B98" s="81" t="s">
        <v>179</v>
      </c>
      <c r="C98" s="82"/>
      <c r="D98" s="83"/>
      <c r="E98" s="84"/>
      <c r="F98" s="84"/>
      <c r="G98" s="84"/>
      <c r="H98" s="84"/>
      <c r="I98" s="84"/>
      <c r="J98" s="84"/>
    </row>
    <row r="99" spans="1:10">
      <c r="A99" s="60" t="s">
        <v>180</v>
      </c>
      <c r="B99" s="63"/>
      <c r="C99" s="60" t="s">
        <v>181</v>
      </c>
      <c r="D99" s="62" t="s">
        <v>0</v>
      </c>
      <c r="E99" s="61">
        <v>62.65</v>
      </c>
      <c r="F99" s="61">
        <v>19.68</v>
      </c>
      <c r="G99" s="61">
        <v>82.33</v>
      </c>
      <c r="H99" s="7">
        <f t="shared" ref="H99" si="38">G99*1.2293</f>
        <v>101.208269</v>
      </c>
      <c r="I99" s="67">
        <f>I94+I92</f>
        <v>11.600000000000001</v>
      </c>
      <c r="J99" s="38">
        <f t="shared" ref="J99" si="39">H99*I99</f>
        <v>1174.0159204000001</v>
      </c>
    </row>
    <row r="100" spans="1:10" ht="25.5">
      <c r="A100" s="64" t="s">
        <v>182</v>
      </c>
      <c r="B100" s="65" t="s">
        <v>183</v>
      </c>
      <c r="C100" s="64"/>
      <c r="D100" s="75"/>
      <c r="E100" s="76"/>
      <c r="F100" s="76"/>
      <c r="G100" s="76"/>
      <c r="H100" s="76"/>
      <c r="I100" s="76"/>
      <c r="J100" s="76"/>
    </row>
    <row r="101" spans="1:10">
      <c r="A101" s="60" t="s">
        <v>184</v>
      </c>
      <c r="B101" s="63"/>
      <c r="C101" s="60" t="s">
        <v>185</v>
      </c>
      <c r="D101" s="62" t="s">
        <v>0</v>
      </c>
      <c r="E101" s="61">
        <v>286</v>
      </c>
      <c r="F101" s="61">
        <v>0</v>
      </c>
      <c r="G101" s="61">
        <v>286</v>
      </c>
      <c r="H101" s="7">
        <f t="shared" ref="H101" si="40">G101*1.2293</f>
        <v>351.57980000000003</v>
      </c>
      <c r="I101" s="67">
        <f>2*(0.6*0.4)+2*(0.8*0.6)</f>
        <v>1.44</v>
      </c>
      <c r="J101" s="38">
        <f t="shared" ref="J101" si="41">H101*I101</f>
        <v>506.27491200000003</v>
      </c>
    </row>
    <row r="102" spans="1:10">
      <c r="A102" s="96"/>
      <c r="B102" s="63"/>
      <c r="C102" s="60"/>
      <c r="D102" s="62"/>
      <c r="E102" s="61"/>
      <c r="F102" s="61"/>
      <c r="G102" s="61"/>
      <c r="H102" s="7"/>
      <c r="I102" s="54" t="s">
        <v>30</v>
      </c>
      <c r="J102" s="55">
        <f>SUM(J99:J101)</f>
        <v>1680.2908324000002</v>
      </c>
    </row>
    <row r="103" spans="1:10">
      <c r="A103" s="77" t="s">
        <v>186</v>
      </c>
      <c r="B103" s="77" t="s">
        <v>187</v>
      </c>
      <c r="C103" s="78"/>
      <c r="D103" s="79"/>
      <c r="E103" s="80"/>
      <c r="F103" s="80"/>
      <c r="G103" s="80"/>
      <c r="H103" s="80"/>
      <c r="I103" s="80"/>
      <c r="J103" s="80"/>
    </row>
    <row r="104" spans="1:10">
      <c r="A104" s="81" t="s">
        <v>188</v>
      </c>
      <c r="B104" s="81" t="s">
        <v>189</v>
      </c>
      <c r="C104" s="82"/>
      <c r="D104" s="83"/>
      <c r="E104" s="84"/>
      <c r="F104" s="84"/>
      <c r="G104" s="84"/>
      <c r="H104" s="84"/>
      <c r="I104" s="84"/>
      <c r="J104" s="84"/>
    </row>
    <row r="105" spans="1:10" ht="29.25" customHeight="1">
      <c r="A105" s="60" t="s">
        <v>190</v>
      </c>
      <c r="B105" s="63"/>
      <c r="C105" s="60" t="s">
        <v>191</v>
      </c>
      <c r="D105" s="62" t="s">
        <v>0</v>
      </c>
      <c r="E105" s="61">
        <v>333.72</v>
      </c>
      <c r="F105" s="61">
        <v>69.099999999999994</v>
      </c>
      <c r="G105" s="61">
        <v>402.82</v>
      </c>
      <c r="H105" s="7">
        <f t="shared" ref="H105" si="42">G105*1.2293</f>
        <v>495.18662599999999</v>
      </c>
      <c r="I105" s="67">
        <f>9*2</f>
        <v>18</v>
      </c>
      <c r="J105" s="38">
        <f t="shared" ref="J105" si="43">H105*I105</f>
        <v>8913.3592680000002</v>
      </c>
    </row>
    <row r="106" spans="1:10">
      <c r="A106" s="60"/>
      <c r="B106" s="63"/>
      <c r="C106" s="60"/>
      <c r="D106" s="62"/>
      <c r="E106" s="61"/>
      <c r="F106" s="61"/>
      <c r="G106" s="61"/>
      <c r="H106" s="7"/>
      <c r="I106" s="54" t="s">
        <v>30</v>
      </c>
      <c r="J106" s="55">
        <f>SUM(J103:J105)</f>
        <v>8913.3592680000002</v>
      </c>
    </row>
    <row r="107" spans="1:10">
      <c r="A107" s="77" t="s">
        <v>192</v>
      </c>
      <c r="B107" s="77" t="s">
        <v>193</v>
      </c>
      <c r="C107" s="78"/>
      <c r="D107" s="79"/>
      <c r="E107" s="80"/>
      <c r="F107" s="80"/>
      <c r="G107" s="80"/>
      <c r="H107" s="80"/>
      <c r="I107" s="80"/>
      <c r="J107" s="80"/>
    </row>
    <row r="108" spans="1:10">
      <c r="A108" s="81" t="s">
        <v>194</v>
      </c>
      <c r="B108" s="81" t="s">
        <v>195</v>
      </c>
      <c r="C108" s="82"/>
      <c r="D108" s="83"/>
      <c r="E108" s="84"/>
      <c r="F108" s="84"/>
      <c r="G108" s="84"/>
      <c r="H108" s="84"/>
      <c r="I108" s="84"/>
      <c r="J108" s="84"/>
    </row>
    <row r="109" spans="1:10" ht="25.5">
      <c r="A109" s="60" t="s">
        <v>196</v>
      </c>
      <c r="B109" s="63"/>
      <c r="C109" s="60" t="s">
        <v>197</v>
      </c>
      <c r="D109" s="62" t="s">
        <v>198</v>
      </c>
      <c r="E109" s="61">
        <v>128.12</v>
      </c>
      <c r="F109" s="61">
        <v>44.89</v>
      </c>
      <c r="G109" s="61">
        <v>173.01</v>
      </c>
      <c r="H109" s="7">
        <f t="shared" ref="H109" si="44">G109*1.2293</f>
        <v>212.68119300000001</v>
      </c>
      <c r="I109" s="67">
        <v>6</v>
      </c>
      <c r="J109" s="38">
        <f t="shared" ref="J109" si="45">H109*I109</f>
        <v>1276.087158</v>
      </c>
    </row>
    <row r="110" spans="1:10">
      <c r="A110" s="71"/>
      <c r="B110" s="72"/>
      <c r="C110" s="72"/>
      <c r="D110" s="72"/>
      <c r="E110" s="72"/>
      <c r="F110" s="72"/>
      <c r="G110" s="72"/>
      <c r="H110" s="7"/>
      <c r="I110" s="54" t="s">
        <v>30</v>
      </c>
      <c r="J110" s="55">
        <f>SUM(J107:J109)</f>
        <v>1276.087158</v>
      </c>
    </row>
    <row r="111" spans="1:10">
      <c r="A111" s="77" t="s">
        <v>199</v>
      </c>
      <c r="B111" s="77" t="s">
        <v>200</v>
      </c>
      <c r="C111" s="78"/>
      <c r="D111" s="79"/>
      <c r="E111" s="80"/>
      <c r="F111" s="80"/>
      <c r="G111" s="80"/>
      <c r="H111" s="80"/>
      <c r="I111" s="80"/>
      <c r="J111" s="80"/>
    </row>
    <row r="112" spans="1:10">
      <c r="A112" s="81" t="s">
        <v>201</v>
      </c>
      <c r="B112" s="81" t="s">
        <v>202</v>
      </c>
      <c r="C112" s="82"/>
      <c r="D112" s="83"/>
      <c r="E112" s="84"/>
      <c r="F112" s="84"/>
      <c r="G112" s="84"/>
      <c r="H112" s="84"/>
      <c r="I112" s="84"/>
      <c r="J112" s="84"/>
    </row>
    <row r="113" spans="1:10" ht="27.75" customHeight="1">
      <c r="A113" s="60" t="s">
        <v>203</v>
      </c>
      <c r="B113" s="63"/>
      <c r="C113" s="60" t="s">
        <v>204</v>
      </c>
      <c r="D113" s="62" t="s">
        <v>7</v>
      </c>
      <c r="E113" s="61">
        <v>86.62</v>
      </c>
      <c r="F113" s="61">
        <v>8.98</v>
      </c>
      <c r="G113" s="61">
        <v>95.6</v>
      </c>
      <c r="H113" s="7">
        <f t="shared" ref="H113" si="46">G113*1.2293</f>
        <v>117.52108</v>
      </c>
      <c r="I113" s="67">
        <v>6</v>
      </c>
      <c r="J113" s="38">
        <f t="shared" ref="J113" si="47">H113*I113</f>
        <v>705.12648000000002</v>
      </c>
    </row>
    <row r="114" spans="1:10" ht="25.5">
      <c r="A114" s="64" t="s">
        <v>207</v>
      </c>
      <c r="B114" s="65" t="s">
        <v>208</v>
      </c>
      <c r="C114" s="64"/>
      <c r="D114" s="75"/>
      <c r="E114" s="76"/>
      <c r="F114" s="76"/>
      <c r="G114" s="76"/>
      <c r="H114" s="76"/>
      <c r="I114" s="76"/>
      <c r="J114" s="76"/>
    </row>
    <row r="115" spans="1:10" ht="25.5">
      <c r="A115" s="60" t="s">
        <v>205</v>
      </c>
      <c r="B115" s="63"/>
      <c r="C115" s="60" t="s">
        <v>206</v>
      </c>
      <c r="D115" s="62" t="s">
        <v>7</v>
      </c>
      <c r="E115" s="61">
        <v>22.79</v>
      </c>
      <c r="F115" s="61">
        <v>2.7</v>
      </c>
      <c r="G115" s="61">
        <v>25.49</v>
      </c>
      <c r="H115" s="7">
        <f t="shared" ref="H115" si="48">G115*1.2293</f>
        <v>31.334857</v>
      </c>
      <c r="I115" s="67">
        <v>2</v>
      </c>
      <c r="J115" s="38">
        <f t="shared" ref="J115" si="49">H115*I115</f>
        <v>62.669713999999999</v>
      </c>
    </row>
    <row r="116" spans="1:10" ht="25.5">
      <c r="A116" s="64" t="s">
        <v>209</v>
      </c>
      <c r="B116" s="65" t="s">
        <v>210</v>
      </c>
      <c r="C116" s="64"/>
      <c r="D116" s="75"/>
      <c r="E116" s="76"/>
      <c r="F116" s="76"/>
      <c r="G116" s="76"/>
      <c r="H116" s="76"/>
      <c r="I116" s="76"/>
      <c r="J116" s="76"/>
    </row>
    <row r="117" spans="1:10" ht="25.5">
      <c r="A117" s="60" t="s">
        <v>211</v>
      </c>
      <c r="B117" s="63"/>
      <c r="C117" s="60" t="s">
        <v>214</v>
      </c>
      <c r="D117" s="62" t="s">
        <v>7</v>
      </c>
      <c r="E117" s="61">
        <f>1672.8/2</f>
        <v>836.4</v>
      </c>
      <c r="F117" s="61">
        <v>243.37</v>
      </c>
      <c r="G117" s="61">
        <f>E117+F117</f>
        <v>1079.77</v>
      </c>
      <c r="H117" s="7">
        <f t="shared" ref="H117:H118" si="50">G117*1.2293</f>
        <v>1327.361261</v>
      </c>
      <c r="I117" s="67">
        <v>2</v>
      </c>
      <c r="J117" s="38">
        <f t="shared" ref="J117:J118" si="51">H117*I117</f>
        <v>2654.722522</v>
      </c>
    </row>
    <row r="118" spans="1:10" ht="25.5">
      <c r="A118" s="60" t="s">
        <v>212</v>
      </c>
      <c r="B118" s="63"/>
      <c r="C118" s="60" t="s">
        <v>213</v>
      </c>
      <c r="D118" s="62" t="s">
        <v>7</v>
      </c>
      <c r="E118" s="61">
        <v>544.67999999999995</v>
      </c>
      <c r="F118" s="61">
        <v>39.93</v>
      </c>
      <c r="G118" s="61">
        <v>584.61</v>
      </c>
      <c r="H118" s="7">
        <f t="shared" si="50"/>
        <v>718.6610730000001</v>
      </c>
      <c r="I118" s="67">
        <v>2</v>
      </c>
      <c r="J118" s="38">
        <f t="shared" si="51"/>
        <v>1437.3221460000002</v>
      </c>
    </row>
    <row r="119" spans="1:10">
      <c r="A119" s="99" t="s">
        <v>215</v>
      </c>
      <c r="B119" s="100" t="s">
        <v>216</v>
      </c>
      <c r="C119" s="101"/>
      <c r="D119" s="102"/>
      <c r="E119" s="103"/>
      <c r="F119" s="103"/>
      <c r="G119" s="104"/>
      <c r="H119" s="104"/>
      <c r="I119" s="104"/>
      <c r="J119" s="104"/>
    </row>
    <row r="120" spans="1:10" ht="25.5">
      <c r="A120" s="105" t="s">
        <v>218</v>
      </c>
      <c r="B120" s="106"/>
      <c r="C120" s="105" t="s">
        <v>217</v>
      </c>
      <c r="D120" s="105" t="s">
        <v>7</v>
      </c>
      <c r="E120" s="107">
        <v>652.66</v>
      </c>
      <c r="F120" s="108">
        <v>67.47</v>
      </c>
      <c r="G120" s="108">
        <v>720.13</v>
      </c>
      <c r="H120" s="7">
        <f t="shared" ref="H120" si="52">G120*1.2293</f>
        <v>885.255809</v>
      </c>
      <c r="I120" s="67">
        <v>1</v>
      </c>
      <c r="J120" s="38">
        <f t="shared" ref="J120" si="53">H120*I120</f>
        <v>885.255809</v>
      </c>
    </row>
    <row r="121" spans="1:10">
      <c r="A121" s="86"/>
      <c r="B121" s="87"/>
      <c r="C121" s="87"/>
      <c r="D121" s="87"/>
      <c r="E121" s="87"/>
      <c r="F121" s="87"/>
      <c r="G121" s="87"/>
      <c r="H121" s="7"/>
      <c r="I121" s="54" t="s">
        <v>30</v>
      </c>
      <c r="J121" s="55">
        <f>SUM(J113:J120)</f>
        <v>5745.0966710000002</v>
      </c>
    </row>
    <row r="122" spans="1:10">
      <c r="A122" s="77" t="s">
        <v>219</v>
      </c>
      <c r="B122" s="77" t="s">
        <v>220</v>
      </c>
      <c r="C122" s="78"/>
      <c r="D122" s="79"/>
      <c r="E122" s="80"/>
      <c r="F122" s="80"/>
      <c r="G122" s="80"/>
      <c r="H122" s="80"/>
      <c r="I122" s="80"/>
      <c r="J122" s="80"/>
    </row>
    <row r="123" spans="1:10" ht="25.5">
      <c r="A123" s="64" t="s">
        <v>221</v>
      </c>
      <c r="B123" s="65" t="s">
        <v>222</v>
      </c>
      <c r="C123" s="64"/>
      <c r="D123" s="75"/>
      <c r="E123" s="76"/>
      <c r="F123" s="76"/>
      <c r="G123" s="76"/>
      <c r="H123" s="76"/>
      <c r="I123" s="76"/>
      <c r="J123" s="76"/>
    </row>
    <row r="124" spans="1:10" ht="25.5">
      <c r="A124" s="60" t="s">
        <v>223</v>
      </c>
      <c r="B124" s="63"/>
      <c r="C124" s="60" t="s">
        <v>224</v>
      </c>
      <c r="D124" s="62" t="s">
        <v>0</v>
      </c>
      <c r="E124" s="61">
        <v>6.13</v>
      </c>
      <c r="F124" s="61">
        <v>5.4</v>
      </c>
      <c r="G124" s="61">
        <v>11.53</v>
      </c>
      <c r="H124" s="7">
        <f t="shared" ref="H124" si="54">G124*1.2293</f>
        <v>14.173829</v>
      </c>
      <c r="I124" s="67">
        <f>36+(22*1.5)</f>
        <v>69</v>
      </c>
      <c r="J124" s="38">
        <f t="shared" ref="J124" si="55">H124*I124</f>
        <v>977.99420099999998</v>
      </c>
    </row>
    <row r="125" spans="1:10">
      <c r="A125" s="86"/>
      <c r="B125" s="87"/>
      <c r="C125" s="87"/>
      <c r="D125" s="87"/>
      <c r="E125" s="87"/>
      <c r="F125" s="87"/>
      <c r="G125" s="87"/>
      <c r="H125" s="7"/>
      <c r="I125" s="54" t="s">
        <v>30</v>
      </c>
      <c r="J125" s="55">
        <f>SUM(J124)</f>
        <v>977.99420099999998</v>
      </c>
    </row>
    <row r="126" spans="1:10">
      <c r="A126" s="77" t="s">
        <v>225</v>
      </c>
      <c r="B126" s="77" t="s">
        <v>226</v>
      </c>
      <c r="C126" s="78"/>
      <c r="D126" s="79"/>
      <c r="E126" s="80"/>
      <c r="F126" s="80"/>
      <c r="G126" s="80"/>
      <c r="H126" s="80"/>
      <c r="I126" s="80"/>
      <c r="J126" s="80"/>
    </row>
    <row r="127" spans="1:10">
      <c r="A127" s="64" t="s">
        <v>227</v>
      </c>
      <c r="B127" s="65" t="s">
        <v>228</v>
      </c>
      <c r="C127" s="64"/>
      <c r="D127" s="75"/>
      <c r="E127" s="76"/>
      <c r="F127" s="76"/>
      <c r="G127" s="76"/>
      <c r="H127" s="76"/>
      <c r="I127" s="76"/>
      <c r="J127" s="76"/>
    </row>
    <row r="128" spans="1:10">
      <c r="A128" s="60" t="s">
        <v>229</v>
      </c>
      <c r="B128" s="63"/>
      <c r="C128" s="60" t="s">
        <v>230</v>
      </c>
      <c r="D128" s="62" t="s">
        <v>0</v>
      </c>
      <c r="E128" s="61">
        <v>3.03</v>
      </c>
      <c r="F128" s="61">
        <v>7.44</v>
      </c>
      <c r="G128" s="61">
        <v>10.47</v>
      </c>
      <c r="H128" s="7">
        <f t="shared" ref="H128" si="56">G128*1.2293</f>
        <v>12.870771000000001</v>
      </c>
      <c r="I128" s="67">
        <f>((130+100+10)*3)+48</f>
        <v>768</v>
      </c>
      <c r="J128" s="38">
        <f t="shared" ref="J128" si="57">H128*I128</f>
        <v>9884.7521280000001</v>
      </c>
    </row>
    <row r="129" spans="1:10">
      <c r="A129" s="64" t="s">
        <v>231</v>
      </c>
      <c r="B129" s="65" t="s">
        <v>232</v>
      </c>
      <c r="C129" s="64"/>
      <c r="D129" s="75"/>
      <c r="E129" s="76"/>
      <c r="F129" s="76"/>
      <c r="G129" s="76"/>
      <c r="H129" s="76"/>
      <c r="I129" s="76"/>
      <c r="J129" s="76"/>
    </row>
    <row r="130" spans="1:10">
      <c r="A130" s="60" t="s">
        <v>233</v>
      </c>
      <c r="B130" s="63"/>
      <c r="C130" s="60" t="s">
        <v>234</v>
      </c>
      <c r="D130" s="62" t="s">
        <v>0</v>
      </c>
      <c r="E130" s="61">
        <v>2.64</v>
      </c>
      <c r="F130" s="61">
        <v>13.02</v>
      </c>
      <c r="G130" s="61">
        <v>15.66</v>
      </c>
      <c r="H130" s="7">
        <f t="shared" ref="H130" si="58">G130*1.2293</f>
        <v>19.250838000000002</v>
      </c>
      <c r="I130" s="67">
        <f>98</f>
        <v>98</v>
      </c>
      <c r="J130" s="38">
        <f t="shared" ref="J130" si="59">H130*I130</f>
        <v>1886.5821240000002</v>
      </c>
    </row>
    <row r="131" spans="1:10" ht="25.5">
      <c r="A131" s="64" t="s">
        <v>235</v>
      </c>
      <c r="B131" s="65" t="s">
        <v>236</v>
      </c>
      <c r="C131" s="64"/>
      <c r="D131" s="75"/>
      <c r="E131" s="76"/>
      <c r="F131" s="76"/>
      <c r="G131" s="76"/>
      <c r="H131" s="76"/>
      <c r="I131" s="76"/>
      <c r="J131" s="76"/>
    </row>
    <row r="132" spans="1:10">
      <c r="A132" s="60" t="s">
        <v>237</v>
      </c>
      <c r="B132" s="63"/>
      <c r="C132" s="60" t="s">
        <v>238</v>
      </c>
      <c r="D132" s="62" t="s">
        <v>0</v>
      </c>
      <c r="E132" s="61">
        <v>4.28</v>
      </c>
      <c r="F132" s="61">
        <v>13.02</v>
      </c>
      <c r="G132" s="61">
        <v>17.3</v>
      </c>
      <c r="H132" s="7">
        <f t="shared" ref="H132" si="60">G132*1.2293</f>
        <v>21.266890000000004</v>
      </c>
      <c r="I132" s="67">
        <f>((6*20)*3.25)+(8*20*3.5)+(4*3.5*3.5)+(4*3.85*3.5)+(6*4.8*3)+48</f>
        <v>1187.3000000000002</v>
      </c>
      <c r="J132" s="38">
        <f t="shared" ref="J132" si="61">H132*I132</f>
        <v>25250.178497000008</v>
      </c>
    </row>
    <row r="133" spans="1:10" ht="25.5">
      <c r="A133" s="64" t="s">
        <v>239</v>
      </c>
      <c r="B133" s="65" t="s">
        <v>240</v>
      </c>
      <c r="C133" s="64"/>
      <c r="D133" s="75"/>
      <c r="E133" s="76"/>
      <c r="F133" s="76"/>
      <c r="G133" s="76"/>
      <c r="H133" s="76"/>
      <c r="I133" s="76"/>
      <c r="J133" s="76"/>
    </row>
    <row r="134" spans="1:10">
      <c r="A134" s="60" t="s">
        <v>241</v>
      </c>
      <c r="B134" s="63"/>
      <c r="C134" s="60" t="s">
        <v>242</v>
      </c>
      <c r="D134" s="62" t="s">
        <v>0</v>
      </c>
      <c r="E134" s="61">
        <v>10.49</v>
      </c>
      <c r="F134" s="61">
        <v>18.260000000000002</v>
      </c>
      <c r="G134" s="61">
        <v>28.75</v>
      </c>
      <c r="H134" s="7">
        <f t="shared" ref="H134" si="62">G134*1.2293</f>
        <v>35.342375000000004</v>
      </c>
      <c r="I134" s="67">
        <f>((3*2.1*2)+(10*2*1)+(3*1*0.6))*2</f>
        <v>68.8</v>
      </c>
      <c r="J134" s="38">
        <f t="shared" ref="J134" si="63">H134*I134</f>
        <v>2431.5554000000002</v>
      </c>
    </row>
    <row r="135" spans="1:10" ht="25.5">
      <c r="A135" s="64" t="s">
        <v>243</v>
      </c>
      <c r="B135" s="65" t="s">
        <v>244</v>
      </c>
      <c r="C135" s="64"/>
      <c r="D135" s="75"/>
      <c r="E135" s="76"/>
      <c r="F135" s="76"/>
      <c r="G135" s="76"/>
      <c r="H135" s="76"/>
      <c r="I135" s="76"/>
      <c r="J135" s="76"/>
    </row>
    <row r="136" spans="1:10" ht="16.5" customHeight="1">
      <c r="A136" s="60" t="s">
        <v>245</v>
      </c>
      <c r="B136" s="63"/>
      <c r="C136" s="60" t="s">
        <v>246</v>
      </c>
      <c r="D136" s="62" t="s">
        <v>0</v>
      </c>
      <c r="E136" s="61">
        <v>10.75</v>
      </c>
      <c r="F136" s="61">
        <v>18.260000000000002</v>
      </c>
      <c r="G136" s="61">
        <v>29.01</v>
      </c>
      <c r="H136" s="7">
        <f t="shared" ref="H136" si="64">G136*1.2293</f>
        <v>35.661993000000002</v>
      </c>
      <c r="I136" s="67">
        <f>12*2.1*0.8*2</f>
        <v>40.320000000000007</v>
      </c>
      <c r="J136" s="38">
        <f t="shared" ref="J136" si="65">H136*I136</f>
        <v>1437.8915577600003</v>
      </c>
    </row>
    <row r="137" spans="1:10">
      <c r="A137" s="7"/>
      <c r="B137" s="7"/>
      <c r="C137" s="7"/>
      <c r="D137" s="7"/>
      <c r="E137" s="7"/>
      <c r="F137" s="7"/>
      <c r="G137" s="7"/>
      <c r="H137" s="7"/>
      <c r="I137" s="54" t="s">
        <v>30</v>
      </c>
      <c r="J137" s="55">
        <f>SUM(J128:J136)</f>
        <v>40890.959706760004</v>
      </c>
    </row>
    <row r="138" spans="1:10">
      <c r="A138" s="77" t="s">
        <v>247</v>
      </c>
      <c r="B138" s="77" t="s">
        <v>248</v>
      </c>
      <c r="C138" s="78"/>
      <c r="D138" s="79"/>
      <c r="E138" s="80"/>
      <c r="F138" s="80"/>
      <c r="G138" s="80"/>
      <c r="H138" s="80"/>
      <c r="I138" s="80"/>
      <c r="J138" s="80"/>
    </row>
    <row r="139" spans="1:10" ht="25.5">
      <c r="A139" s="64" t="s">
        <v>249</v>
      </c>
      <c r="B139" s="65" t="s">
        <v>250</v>
      </c>
      <c r="C139" s="64"/>
      <c r="D139" s="75"/>
      <c r="E139" s="76"/>
      <c r="F139" s="76"/>
      <c r="G139" s="76"/>
      <c r="H139" s="76"/>
      <c r="I139" s="76"/>
      <c r="J139" s="76"/>
    </row>
    <row r="140" spans="1:10" ht="25.5">
      <c r="A140" s="60" t="s">
        <v>251</v>
      </c>
      <c r="B140" s="63"/>
      <c r="C140" s="60" t="s">
        <v>252</v>
      </c>
      <c r="D140" s="62" t="s">
        <v>7</v>
      </c>
      <c r="E140" s="61">
        <v>111.75</v>
      </c>
      <c r="F140" s="61">
        <v>105.36</v>
      </c>
      <c r="G140" s="61">
        <v>217.11</v>
      </c>
      <c r="H140" s="7">
        <f t="shared" ref="H140" si="66">G140*1.2293</f>
        <v>266.89332300000001</v>
      </c>
      <c r="I140" s="67">
        <v>2</v>
      </c>
      <c r="J140" s="38">
        <f t="shared" ref="J140" si="67">H140*I140</f>
        <v>533.78664600000002</v>
      </c>
    </row>
    <row r="141" spans="1:10">
      <c r="A141" s="86"/>
      <c r="B141" s="87"/>
      <c r="C141" s="87"/>
      <c r="D141" s="87"/>
      <c r="E141" s="97"/>
      <c r="F141" s="87"/>
      <c r="G141" s="87"/>
      <c r="H141" s="7"/>
      <c r="I141" s="54" t="s">
        <v>30</v>
      </c>
      <c r="J141" s="55">
        <f>SUM(J140)</f>
        <v>533.78664600000002</v>
      </c>
    </row>
    <row r="142" spans="1:10">
      <c r="A142" s="77" t="s">
        <v>253</v>
      </c>
      <c r="B142" s="77" t="s">
        <v>254</v>
      </c>
      <c r="C142" s="78"/>
      <c r="D142" s="79"/>
      <c r="E142" s="80"/>
      <c r="F142" s="80"/>
      <c r="G142" s="80"/>
      <c r="H142" s="80"/>
      <c r="I142" s="80"/>
      <c r="J142" s="80"/>
    </row>
    <row r="143" spans="1:10" ht="25.5">
      <c r="A143" s="64" t="s">
        <v>255</v>
      </c>
      <c r="B143" s="65" t="s">
        <v>256</v>
      </c>
      <c r="C143" s="64"/>
      <c r="D143" s="75"/>
      <c r="E143" s="76"/>
      <c r="F143" s="76"/>
      <c r="G143" s="76"/>
      <c r="H143" s="76"/>
      <c r="I143" s="76"/>
      <c r="J143" s="76"/>
    </row>
    <row r="144" spans="1:10" ht="17.25" customHeight="1">
      <c r="A144" s="60" t="s">
        <v>257</v>
      </c>
      <c r="B144" s="63"/>
      <c r="C144" s="60" t="s">
        <v>258</v>
      </c>
      <c r="D144" s="62" t="s">
        <v>7</v>
      </c>
      <c r="E144" s="61">
        <v>307.98</v>
      </c>
      <c r="F144" s="61">
        <v>14.46</v>
      </c>
      <c r="G144" s="61">
        <v>322.44</v>
      </c>
      <c r="H144" s="7">
        <f t="shared" ref="H144" si="68">G144*1.2293</f>
        <v>396.37549200000001</v>
      </c>
      <c r="I144" s="67">
        <v>6</v>
      </c>
      <c r="J144" s="38">
        <f t="shared" ref="J144" si="69">H144*I144</f>
        <v>2378.2529519999998</v>
      </c>
    </row>
    <row r="145" spans="1:10">
      <c r="A145" s="60"/>
      <c r="B145" s="63"/>
      <c r="C145" s="60"/>
      <c r="D145" s="62"/>
      <c r="E145" s="61"/>
      <c r="F145" s="61"/>
      <c r="G145" s="61"/>
      <c r="H145" s="7"/>
      <c r="I145" s="54" t="s">
        <v>30</v>
      </c>
      <c r="J145" s="55">
        <f>SUM(J144)</f>
        <v>2378.2529519999998</v>
      </c>
    </row>
    <row r="146" spans="1:10">
      <c r="A146" s="77" t="s">
        <v>259</v>
      </c>
      <c r="B146" s="77" t="s">
        <v>260</v>
      </c>
      <c r="C146" s="78"/>
      <c r="D146" s="79"/>
      <c r="E146" s="80"/>
      <c r="F146" s="80"/>
      <c r="G146" s="80"/>
      <c r="H146" s="80"/>
      <c r="I146" s="80"/>
      <c r="J146" s="80"/>
    </row>
    <row r="147" spans="1:10" ht="25.5">
      <c r="A147" s="64" t="s">
        <v>261</v>
      </c>
      <c r="B147" s="65" t="s">
        <v>262</v>
      </c>
      <c r="C147" s="64"/>
      <c r="D147" s="75"/>
      <c r="E147" s="76"/>
      <c r="F147" s="76"/>
      <c r="G147" s="76"/>
      <c r="H147" s="76"/>
      <c r="I147" s="76"/>
      <c r="J147" s="76"/>
    </row>
    <row r="148" spans="1:10" ht="30.75" customHeight="1">
      <c r="A148" s="60" t="s">
        <v>263</v>
      </c>
      <c r="B148" s="63"/>
      <c r="C148" s="60" t="s">
        <v>264</v>
      </c>
      <c r="D148" s="62" t="s">
        <v>7</v>
      </c>
      <c r="E148" s="61">
        <v>397.39</v>
      </c>
      <c r="F148" s="61">
        <v>74.42</v>
      </c>
      <c r="G148" s="61">
        <v>471.81</v>
      </c>
      <c r="H148" s="7">
        <f t="shared" ref="H148" si="70">G148*1.2293</f>
        <v>579.99603300000001</v>
      </c>
      <c r="I148" s="67">
        <v>1</v>
      </c>
      <c r="J148" s="38">
        <f t="shared" ref="J148" si="71">H148*I148</f>
        <v>579.99603300000001</v>
      </c>
    </row>
    <row r="149" spans="1:10" ht="25.5">
      <c r="A149" s="64" t="s">
        <v>265</v>
      </c>
      <c r="B149" s="65" t="s">
        <v>266</v>
      </c>
      <c r="C149" s="64"/>
      <c r="D149" s="75"/>
      <c r="E149" s="76"/>
      <c r="F149" s="76"/>
      <c r="G149" s="76"/>
      <c r="H149" s="76"/>
      <c r="I149" s="76"/>
      <c r="J149" s="76"/>
    </row>
    <row r="150" spans="1:10" ht="25.5">
      <c r="A150" s="60" t="s">
        <v>267</v>
      </c>
      <c r="B150" s="63"/>
      <c r="C150" s="60" t="s">
        <v>268</v>
      </c>
      <c r="D150" s="62" t="s">
        <v>7</v>
      </c>
      <c r="E150" s="61">
        <v>11.27</v>
      </c>
      <c r="F150" s="61">
        <v>9.9600000000000009</v>
      </c>
      <c r="G150" s="61">
        <v>21.23</v>
      </c>
      <c r="H150" s="7">
        <f t="shared" ref="H150:H151" si="72">G150*1.2293</f>
        <v>26.098039000000004</v>
      </c>
      <c r="I150" s="67">
        <v>4</v>
      </c>
      <c r="J150" s="38">
        <f t="shared" ref="J150:J151" si="73">H150*I150</f>
        <v>104.39215600000001</v>
      </c>
    </row>
    <row r="151" spans="1:10" ht="25.5">
      <c r="A151" s="60" t="s">
        <v>269</v>
      </c>
      <c r="B151" s="63"/>
      <c r="C151" s="60" t="s">
        <v>270</v>
      </c>
      <c r="D151" s="62" t="s">
        <v>7</v>
      </c>
      <c r="E151" s="61">
        <v>19.78</v>
      </c>
      <c r="F151" s="61">
        <v>9.9600000000000009</v>
      </c>
      <c r="G151" s="61">
        <v>29.74</v>
      </c>
      <c r="H151" s="7">
        <f t="shared" si="72"/>
        <v>36.559381999999999</v>
      </c>
      <c r="I151" s="67">
        <v>5</v>
      </c>
      <c r="J151" s="38">
        <f t="shared" si="73"/>
        <v>182.79691</v>
      </c>
    </row>
    <row r="152" spans="1:10" ht="25.5">
      <c r="A152" s="64" t="s">
        <v>271</v>
      </c>
      <c r="B152" s="65" t="s">
        <v>272</v>
      </c>
      <c r="C152" s="64"/>
      <c r="D152" s="75"/>
      <c r="E152" s="76"/>
      <c r="F152" s="76"/>
      <c r="G152" s="76"/>
      <c r="H152" s="76"/>
      <c r="I152" s="76"/>
      <c r="J152" s="76"/>
    </row>
    <row r="153" spans="1:10" ht="18" customHeight="1">
      <c r="A153" s="60" t="s">
        <v>273</v>
      </c>
      <c r="B153" s="63"/>
      <c r="C153" s="60" t="s">
        <v>274</v>
      </c>
      <c r="D153" s="62" t="s">
        <v>7</v>
      </c>
      <c r="E153" s="61">
        <v>138.16</v>
      </c>
      <c r="F153" s="61">
        <v>8.3000000000000007</v>
      </c>
      <c r="G153" s="61">
        <v>146.46</v>
      </c>
      <c r="H153" s="7">
        <f t="shared" ref="H153:H154" si="74">G153*1.2293</f>
        <v>180.04327800000002</v>
      </c>
      <c r="I153" s="67">
        <v>1</v>
      </c>
      <c r="J153" s="38">
        <f t="shared" ref="J153:J154" si="75">H153*I153</f>
        <v>180.04327800000002</v>
      </c>
    </row>
    <row r="154" spans="1:10" ht="16.5" customHeight="1">
      <c r="A154" s="60" t="s">
        <v>275</v>
      </c>
      <c r="B154" s="63"/>
      <c r="C154" s="60" t="s">
        <v>276</v>
      </c>
      <c r="D154" s="62" t="s">
        <v>7</v>
      </c>
      <c r="E154" s="61">
        <v>194.66</v>
      </c>
      <c r="F154" s="61">
        <v>8.3000000000000007</v>
      </c>
      <c r="G154" s="61">
        <v>202.96</v>
      </c>
      <c r="H154" s="7">
        <f t="shared" si="74"/>
        <v>249.49872800000003</v>
      </c>
      <c r="I154" s="67">
        <v>1</v>
      </c>
      <c r="J154" s="38">
        <f t="shared" si="75"/>
        <v>249.49872800000003</v>
      </c>
    </row>
    <row r="155" spans="1:10" ht="25.5">
      <c r="A155" s="64" t="s">
        <v>277</v>
      </c>
      <c r="B155" s="65" t="s">
        <v>278</v>
      </c>
      <c r="C155" s="64"/>
      <c r="D155" s="75"/>
      <c r="E155" s="76"/>
      <c r="F155" s="76"/>
      <c r="G155" s="76"/>
      <c r="H155" s="76"/>
      <c r="I155" s="76"/>
      <c r="J155" s="76"/>
    </row>
    <row r="156" spans="1:10">
      <c r="A156" s="60" t="s">
        <v>279</v>
      </c>
      <c r="B156" s="63"/>
      <c r="C156" s="60" t="s">
        <v>280</v>
      </c>
      <c r="D156" s="62" t="s">
        <v>7</v>
      </c>
      <c r="E156" s="61">
        <v>16.989999999999998</v>
      </c>
      <c r="F156" s="61">
        <v>4.97</v>
      </c>
      <c r="G156" s="61">
        <v>21.96</v>
      </c>
      <c r="H156" s="7">
        <f t="shared" ref="H156" si="76">G156*1.2293</f>
        <v>26.995428000000004</v>
      </c>
      <c r="I156" s="67">
        <v>1</v>
      </c>
      <c r="J156" s="38">
        <f t="shared" ref="J156" si="77">H156*I156</f>
        <v>26.995428000000004</v>
      </c>
    </row>
    <row r="157" spans="1:10">
      <c r="A157" s="60" t="s">
        <v>281</v>
      </c>
      <c r="B157" s="63"/>
      <c r="C157" s="60" t="s">
        <v>282</v>
      </c>
      <c r="D157" s="62" t="s">
        <v>7</v>
      </c>
      <c r="E157" s="61">
        <v>20.05</v>
      </c>
      <c r="F157" s="61">
        <v>1.65</v>
      </c>
      <c r="G157" s="61">
        <v>21.7</v>
      </c>
      <c r="H157" s="7">
        <f t="shared" ref="H157:H158" si="78">G157*1.2293</f>
        <v>26.675810000000002</v>
      </c>
      <c r="I157" s="67">
        <v>1</v>
      </c>
      <c r="J157" s="38">
        <f t="shared" ref="J157:J158" si="79">H157*I157</f>
        <v>26.675810000000002</v>
      </c>
    </row>
    <row r="158" spans="1:10">
      <c r="A158" s="60" t="s">
        <v>283</v>
      </c>
      <c r="B158" s="63"/>
      <c r="C158" s="60" t="s">
        <v>284</v>
      </c>
      <c r="D158" s="62" t="s">
        <v>7</v>
      </c>
      <c r="E158" s="61">
        <v>13.76</v>
      </c>
      <c r="F158" s="61">
        <v>4.97</v>
      </c>
      <c r="G158" s="61">
        <v>18.73</v>
      </c>
      <c r="H158" s="7">
        <f t="shared" si="78"/>
        <v>23.024789000000002</v>
      </c>
      <c r="I158" s="67">
        <v>1</v>
      </c>
      <c r="J158" s="38">
        <f t="shared" si="79"/>
        <v>23.024789000000002</v>
      </c>
    </row>
    <row r="159" spans="1:10" ht="25.5">
      <c r="A159" s="64" t="s">
        <v>285</v>
      </c>
      <c r="B159" s="65" t="s">
        <v>286</v>
      </c>
      <c r="C159" s="64"/>
      <c r="D159" s="75"/>
      <c r="E159" s="76"/>
      <c r="F159" s="76"/>
      <c r="G159" s="76"/>
      <c r="H159" s="76"/>
      <c r="I159" s="76"/>
      <c r="J159" s="76"/>
    </row>
    <row r="160" spans="1:10" ht="25.5">
      <c r="A160" s="60" t="s">
        <v>287</v>
      </c>
      <c r="B160" s="63"/>
      <c r="C160" s="60" t="s">
        <v>288</v>
      </c>
      <c r="D160" s="62" t="s">
        <v>7</v>
      </c>
      <c r="E160" s="61">
        <v>64.39</v>
      </c>
      <c r="F160" s="61">
        <v>18.920000000000002</v>
      </c>
      <c r="G160" s="61">
        <v>83.31</v>
      </c>
      <c r="H160" s="7">
        <f t="shared" ref="H160" si="80">G160*1.2293</f>
        <v>102.41298300000001</v>
      </c>
      <c r="I160" s="67">
        <v>1</v>
      </c>
      <c r="J160" s="38">
        <f t="shared" ref="J160" si="81">H160*I160</f>
        <v>102.41298300000001</v>
      </c>
    </row>
    <row r="161" spans="1:10">
      <c r="A161" s="109"/>
      <c r="B161" s="110"/>
      <c r="C161" s="109"/>
      <c r="D161" s="111"/>
      <c r="E161" s="112"/>
      <c r="F161" s="112"/>
      <c r="G161" s="112"/>
      <c r="H161" s="7"/>
      <c r="I161" s="54" t="s">
        <v>30</v>
      </c>
      <c r="J161" s="55">
        <f>SUM(J148:J160)</f>
        <v>1475.8361150000001</v>
      </c>
    </row>
    <row r="162" spans="1:10">
      <c r="A162" s="77" t="s">
        <v>289</v>
      </c>
      <c r="B162" s="77" t="s">
        <v>290</v>
      </c>
      <c r="C162" s="78"/>
      <c r="D162" s="79"/>
      <c r="E162" s="80"/>
      <c r="F162" s="80"/>
      <c r="G162" s="80"/>
      <c r="H162" s="80"/>
      <c r="I162" s="80"/>
      <c r="J162" s="80"/>
    </row>
    <row r="163" spans="1:10">
      <c r="A163" s="81" t="s">
        <v>291</v>
      </c>
      <c r="B163" s="81" t="s">
        <v>292</v>
      </c>
      <c r="C163" s="82"/>
      <c r="D163" s="83"/>
      <c r="E163" s="84"/>
      <c r="F163" s="84"/>
      <c r="G163" s="84"/>
      <c r="H163" s="84"/>
      <c r="I163" s="84"/>
      <c r="J163" s="84"/>
    </row>
    <row r="164" spans="1:10" ht="16.5" customHeight="1">
      <c r="A164" s="60" t="s">
        <v>293</v>
      </c>
      <c r="B164" s="63"/>
      <c r="C164" s="60" t="s">
        <v>294</v>
      </c>
      <c r="D164" s="62" t="s">
        <v>10</v>
      </c>
      <c r="E164" s="61">
        <v>3.74</v>
      </c>
      <c r="F164" s="61">
        <v>16.600000000000001</v>
      </c>
      <c r="G164" s="61">
        <v>20.34</v>
      </c>
      <c r="H164" s="7">
        <f t="shared" ref="H164" si="82">G164*1.2293</f>
        <v>25.003962000000001</v>
      </c>
      <c r="I164" s="67">
        <f>36+6</f>
        <v>42</v>
      </c>
      <c r="J164" s="38">
        <f t="shared" ref="J164" si="83">H164*I164</f>
        <v>1050.1664040000001</v>
      </c>
    </row>
    <row r="165" spans="1:10" ht="15" customHeight="1">
      <c r="A165" s="60" t="s">
        <v>295</v>
      </c>
      <c r="B165" s="63"/>
      <c r="C165" s="60" t="s">
        <v>296</v>
      </c>
      <c r="D165" s="62" t="s">
        <v>10</v>
      </c>
      <c r="E165" s="61">
        <v>5.47</v>
      </c>
      <c r="F165" s="61">
        <v>19.91</v>
      </c>
      <c r="G165" s="61">
        <v>25.38</v>
      </c>
      <c r="H165" s="7">
        <f t="shared" ref="H165" si="84">G165*1.2293</f>
        <v>31.199634</v>
      </c>
      <c r="I165" s="67">
        <v>12</v>
      </c>
      <c r="J165" s="38">
        <f t="shared" ref="J165" si="85">H165*I165</f>
        <v>374.39560799999998</v>
      </c>
    </row>
    <row r="166" spans="1:10" ht="25.5">
      <c r="A166" s="64" t="s">
        <v>297</v>
      </c>
      <c r="B166" s="65" t="s">
        <v>298</v>
      </c>
      <c r="C166" s="64"/>
      <c r="D166" s="75"/>
      <c r="E166" s="76"/>
      <c r="F166" s="76"/>
      <c r="G166" s="76"/>
      <c r="H166" s="76"/>
      <c r="I166" s="76"/>
      <c r="J166" s="76"/>
    </row>
    <row r="167" spans="1:10" ht="17.25" customHeight="1">
      <c r="A167" s="60" t="s">
        <v>299</v>
      </c>
      <c r="B167" s="63"/>
      <c r="C167" s="60" t="s">
        <v>300</v>
      </c>
      <c r="D167" s="62" t="s">
        <v>10</v>
      </c>
      <c r="E167" s="61">
        <v>14.53</v>
      </c>
      <c r="F167" s="61">
        <v>29.87</v>
      </c>
      <c r="G167" s="61">
        <v>44.4</v>
      </c>
      <c r="H167" s="7">
        <f t="shared" ref="H167" si="86">G167*1.2293</f>
        <v>54.580919999999999</v>
      </c>
      <c r="I167" s="67">
        <v>2</v>
      </c>
      <c r="J167" s="38">
        <f t="shared" ref="J167" si="87">H167*I167</f>
        <v>109.16184</v>
      </c>
    </row>
    <row r="168" spans="1:10" ht="25.5">
      <c r="A168" s="64" t="s">
        <v>301</v>
      </c>
      <c r="B168" s="65" t="s">
        <v>302</v>
      </c>
      <c r="C168" s="64"/>
      <c r="D168" s="75"/>
      <c r="E168" s="76"/>
      <c r="F168" s="76"/>
      <c r="G168" s="76"/>
      <c r="H168" s="76"/>
      <c r="I168" s="76"/>
      <c r="J168" s="76"/>
    </row>
    <row r="169" spans="1:10" ht="25.5">
      <c r="A169" s="60" t="s">
        <v>303</v>
      </c>
      <c r="B169" s="63"/>
      <c r="C169" s="60" t="s">
        <v>304</v>
      </c>
      <c r="D169" s="62" t="s">
        <v>10</v>
      </c>
      <c r="E169" s="61">
        <v>1.63</v>
      </c>
      <c r="F169" s="61">
        <v>9.9600000000000009</v>
      </c>
      <c r="G169" s="61">
        <v>11.59</v>
      </c>
      <c r="H169" s="7">
        <f t="shared" ref="H169:H170" si="88">G169*1.2293</f>
        <v>14.247587000000001</v>
      </c>
      <c r="I169" s="67">
        <f>60+9</f>
        <v>69</v>
      </c>
      <c r="J169" s="38">
        <f t="shared" ref="J169:J170" si="89">H169*I169</f>
        <v>983.08350300000006</v>
      </c>
    </row>
    <row r="170" spans="1:10" ht="25.5">
      <c r="A170" s="60" t="s">
        <v>305</v>
      </c>
      <c r="B170" s="63"/>
      <c r="C170" s="60" t="s">
        <v>306</v>
      </c>
      <c r="D170" s="62" t="s">
        <v>10</v>
      </c>
      <c r="E170" s="61">
        <v>1.87</v>
      </c>
      <c r="F170" s="61">
        <v>9.9600000000000009</v>
      </c>
      <c r="G170" s="61">
        <v>11.83</v>
      </c>
      <c r="H170" s="7">
        <f t="shared" si="88"/>
        <v>14.542619</v>
      </c>
      <c r="I170" s="67">
        <v>60</v>
      </c>
      <c r="J170" s="38">
        <f t="shared" si="89"/>
        <v>872.55714</v>
      </c>
    </row>
    <row r="171" spans="1:10">
      <c r="A171" s="60"/>
      <c r="B171" s="63"/>
      <c r="C171" s="60"/>
      <c r="D171" s="62"/>
      <c r="E171" s="61"/>
      <c r="F171" s="61"/>
      <c r="G171" s="61"/>
      <c r="H171" s="7"/>
      <c r="I171" s="54" t="s">
        <v>30</v>
      </c>
      <c r="J171" s="55">
        <f>SUM(J164:J170)</f>
        <v>3389.3644949999998</v>
      </c>
    </row>
    <row r="172" spans="1:10">
      <c r="A172" s="113" t="s">
        <v>307</v>
      </c>
      <c r="B172" s="113" t="s">
        <v>308</v>
      </c>
      <c r="C172" s="114"/>
      <c r="D172" s="115"/>
      <c r="E172" s="116"/>
      <c r="F172" s="116"/>
      <c r="G172" s="116"/>
      <c r="H172" s="116"/>
      <c r="I172" s="116"/>
      <c r="J172" s="116"/>
    </row>
    <row r="173" spans="1:10" ht="25.5">
      <c r="A173" s="64" t="s">
        <v>309</v>
      </c>
      <c r="B173" s="65" t="s">
        <v>310</v>
      </c>
      <c r="C173" s="64"/>
      <c r="D173" s="75"/>
      <c r="E173" s="76"/>
      <c r="F173" s="76"/>
      <c r="G173" s="76"/>
      <c r="H173" s="76"/>
      <c r="I173" s="76"/>
      <c r="J173" s="76"/>
    </row>
    <row r="174" spans="1:10" ht="25.5">
      <c r="A174" s="60" t="s">
        <v>311</v>
      </c>
      <c r="B174" s="63"/>
      <c r="C174" s="60" t="s">
        <v>312</v>
      </c>
      <c r="D174" s="62" t="s">
        <v>10</v>
      </c>
      <c r="E174" s="61">
        <v>4.7</v>
      </c>
      <c r="F174" s="61">
        <v>2.65</v>
      </c>
      <c r="G174" s="61">
        <v>7.35</v>
      </c>
      <c r="H174" s="7">
        <f t="shared" ref="H174:H182" si="90">G174*1.2293</f>
        <v>9.0353549999999991</v>
      </c>
      <c r="I174" s="67">
        <v>10</v>
      </c>
      <c r="J174" s="38">
        <f t="shared" ref="J174:J182" si="91">H174*I174</f>
        <v>90.353549999999984</v>
      </c>
    </row>
    <row r="175" spans="1:10" ht="25.5">
      <c r="A175" s="64" t="s">
        <v>313</v>
      </c>
      <c r="B175" s="65" t="s">
        <v>314</v>
      </c>
      <c r="C175" s="64"/>
      <c r="D175" s="75"/>
      <c r="E175" s="76"/>
      <c r="F175" s="76"/>
      <c r="G175" s="76"/>
      <c r="H175" s="76"/>
      <c r="I175" s="76"/>
      <c r="J175" s="76"/>
    </row>
    <row r="176" spans="1:10" ht="15.75" customHeight="1">
      <c r="A176" s="60" t="s">
        <v>315</v>
      </c>
      <c r="B176" s="63"/>
      <c r="C176" s="60" t="s">
        <v>534</v>
      </c>
      <c r="D176" s="62" t="s">
        <v>7</v>
      </c>
      <c r="E176" s="61">
        <v>5.6</v>
      </c>
      <c r="F176" s="61">
        <v>3.32</v>
      </c>
      <c r="G176" s="61">
        <v>8.92</v>
      </c>
      <c r="H176" s="7">
        <f t="shared" si="90"/>
        <v>10.965356</v>
      </c>
      <c r="I176" s="67">
        <v>2</v>
      </c>
      <c r="J176" s="38">
        <f t="shared" si="91"/>
        <v>21.930712</v>
      </c>
    </row>
    <row r="177" spans="1:10" ht="25.5">
      <c r="A177" s="64" t="s">
        <v>316</v>
      </c>
      <c r="B177" s="65" t="s">
        <v>317</v>
      </c>
      <c r="C177" s="64"/>
      <c r="D177" s="75"/>
      <c r="E177" s="76"/>
      <c r="F177" s="76"/>
      <c r="G177" s="76"/>
      <c r="H177" s="76"/>
      <c r="I177" s="76"/>
      <c r="J177" s="76"/>
    </row>
    <row r="178" spans="1:10">
      <c r="A178" s="60" t="s">
        <v>318</v>
      </c>
      <c r="B178" s="63"/>
      <c r="C178" s="60" t="s">
        <v>319</v>
      </c>
      <c r="D178" s="62" t="s">
        <v>7</v>
      </c>
      <c r="E178" s="61">
        <v>3.63</v>
      </c>
      <c r="F178" s="61">
        <v>4.97</v>
      </c>
      <c r="G178" s="61">
        <v>8.6</v>
      </c>
      <c r="H178" s="7">
        <f t="shared" si="90"/>
        <v>10.57198</v>
      </c>
      <c r="I178" s="67">
        <v>2</v>
      </c>
      <c r="J178" s="38">
        <f t="shared" si="91"/>
        <v>21.14396</v>
      </c>
    </row>
    <row r="179" spans="1:10" ht="25.5">
      <c r="A179" s="64" t="s">
        <v>320</v>
      </c>
      <c r="B179" s="65" t="s">
        <v>321</v>
      </c>
      <c r="C179" s="64"/>
      <c r="D179" s="75"/>
      <c r="E179" s="76"/>
      <c r="F179" s="76"/>
      <c r="G179" s="76"/>
      <c r="H179" s="76"/>
      <c r="I179" s="76"/>
      <c r="J179" s="76"/>
    </row>
    <row r="180" spans="1:10" ht="25.5">
      <c r="A180" s="60" t="s">
        <v>324</v>
      </c>
      <c r="B180" s="63"/>
      <c r="C180" s="60" t="s">
        <v>325</v>
      </c>
      <c r="D180" s="62" t="s">
        <v>10</v>
      </c>
      <c r="E180" s="61">
        <v>1.36</v>
      </c>
      <c r="F180" s="61">
        <v>0.66</v>
      </c>
      <c r="G180" s="61">
        <v>2.02</v>
      </c>
      <c r="H180" s="7">
        <f t="shared" si="90"/>
        <v>2.4831860000000003</v>
      </c>
      <c r="I180" s="67">
        <f>100+10</f>
        <v>110</v>
      </c>
      <c r="J180" s="38">
        <f t="shared" si="91"/>
        <v>273.15046000000001</v>
      </c>
    </row>
    <row r="181" spans="1:10" ht="25.5">
      <c r="A181" s="60" t="s">
        <v>326</v>
      </c>
      <c r="B181" s="63"/>
      <c r="C181" s="60" t="s">
        <v>327</v>
      </c>
      <c r="D181" s="62" t="s">
        <v>10</v>
      </c>
      <c r="E181" s="61">
        <v>2.13</v>
      </c>
      <c r="F181" s="61">
        <v>0.66</v>
      </c>
      <c r="G181" s="61">
        <v>2.79</v>
      </c>
      <c r="H181" s="7">
        <f t="shared" si="90"/>
        <v>3.4297470000000003</v>
      </c>
      <c r="I181" s="67">
        <v>100</v>
      </c>
      <c r="J181" s="38">
        <f t="shared" si="91"/>
        <v>342.97470000000004</v>
      </c>
    </row>
    <row r="182" spans="1:10" ht="25.5">
      <c r="A182" s="60" t="s">
        <v>322</v>
      </c>
      <c r="B182" s="63"/>
      <c r="C182" s="60" t="s">
        <v>323</v>
      </c>
      <c r="D182" s="62" t="s">
        <v>10</v>
      </c>
      <c r="E182" s="61">
        <v>3.74</v>
      </c>
      <c r="F182" s="61">
        <v>1.65</v>
      </c>
      <c r="G182" s="61">
        <v>5.39</v>
      </c>
      <c r="H182" s="7">
        <f t="shared" si="90"/>
        <v>6.6259269999999999</v>
      </c>
      <c r="I182" s="67">
        <v>100</v>
      </c>
      <c r="J182" s="38">
        <f t="shared" si="91"/>
        <v>662.59270000000004</v>
      </c>
    </row>
    <row r="183" spans="1:10">
      <c r="A183" s="60"/>
      <c r="B183" s="63"/>
      <c r="C183" s="60"/>
      <c r="D183" s="62"/>
      <c r="E183" s="61"/>
      <c r="F183" s="61"/>
      <c r="G183" s="61"/>
      <c r="H183" s="7"/>
      <c r="I183" s="54" t="s">
        <v>30</v>
      </c>
      <c r="J183" s="55">
        <f>SUM(J174:J182)</f>
        <v>1412.1460820000002</v>
      </c>
    </row>
    <row r="184" spans="1:10">
      <c r="A184" s="77" t="s">
        <v>328</v>
      </c>
      <c r="B184" s="77" t="s">
        <v>329</v>
      </c>
      <c r="C184" s="78"/>
      <c r="D184" s="79"/>
      <c r="E184" s="80"/>
      <c r="F184" s="80"/>
      <c r="G184" s="80"/>
      <c r="H184" s="80"/>
      <c r="I184" s="80"/>
      <c r="J184" s="80"/>
    </row>
    <row r="185" spans="1:10">
      <c r="A185" s="81" t="s">
        <v>330</v>
      </c>
      <c r="B185" s="81" t="s">
        <v>331</v>
      </c>
      <c r="C185" s="82"/>
      <c r="D185" s="83"/>
      <c r="E185" s="84"/>
      <c r="F185" s="84"/>
      <c r="G185" s="84"/>
      <c r="H185" s="84"/>
      <c r="I185" s="84"/>
      <c r="J185" s="84"/>
    </row>
    <row r="186" spans="1:10">
      <c r="A186" s="60" t="s">
        <v>332</v>
      </c>
      <c r="B186" s="63"/>
      <c r="C186" s="60" t="s">
        <v>333</v>
      </c>
      <c r="D186" s="62" t="s">
        <v>7</v>
      </c>
      <c r="E186" s="61">
        <v>2.4900000000000002</v>
      </c>
      <c r="F186" s="61">
        <v>8.3000000000000007</v>
      </c>
      <c r="G186" s="61">
        <v>10.79</v>
      </c>
      <c r="H186" s="7">
        <f t="shared" ref="H186:H187" si="92">G186*1.2293</f>
        <v>13.264146999999999</v>
      </c>
      <c r="I186" s="67">
        <f>25+2</f>
        <v>27</v>
      </c>
      <c r="J186" s="38">
        <f t="shared" ref="J186:J187" si="93">H186*I186</f>
        <v>358.13196899999997</v>
      </c>
    </row>
    <row r="187" spans="1:10">
      <c r="A187" s="60" t="s">
        <v>334</v>
      </c>
      <c r="B187" s="63"/>
      <c r="C187" s="60" t="s">
        <v>335</v>
      </c>
      <c r="D187" s="62" t="s">
        <v>7</v>
      </c>
      <c r="E187" s="61">
        <v>4.76</v>
      </c>
      <c r="F187" s="61">
        <v>8.3000000000000007</v>
      </c>
      <c r="G187" s="61">
        <v>13.06</v>
      </c>
      <c r="H187" s="7">
        <f t="shared" si="92"/>
        <v>16.054658</v>
      </c>
      <c r="I187" s="67">
        <f>5+1</f>
        <v>6</v>
      </c>
      <c r="J187" s="38">
        <f t="shared" si="93"/>
        <v>96.327947999999992</v>
      </c>
    </row>
    <row r="188" spans="1:10" ht="25.5">
      <c r="A188" s="64" t="s">
        <v>336</v>
      </c>
      <c r="B188" s="65" t="s">
        <v>337</v>
      </c>
      <c r="C188" s="64"/>
      <c r="D188" s="75"/>
      <c r="E188" s="76"/>
      <c r="F188" s="76"/>
      <c r="G188" s="76"/>
      <c r="H188" s="76"/>
      <c r="I188" s="76"/>
      <c r="J188" s="76"/>
    </row>
    <row r="189" spans="1:10">
      <c r="A189" s="60" t="s">
        <v>338</v>
      </c>
      <c r="B189" s="63"/>
      <c r="C189" s="60" t="s">
        <v>339</v>
      </c>
      <c r="D189" s="62" t="s">
        <v>198</v>
      </c>
      <c r="E189" s="61">
        <v>7.84</v>
      </c>
      <c r="F189" s="61">
        <v>9.9600000000000009</v>
      </c>
      <c r="G189" s="61">
        <v>17.8</v>
      </c>
      <c r="H189" s="7">
        <f t="shared" ref="H189:H190" si="94">G189*1.2293</f>
        <v>21.881540000000001</v>
      </c>
      <c r="I189" s="67">
        <f>17+2</f>
        <v>19</v>
      </c>
      <c r="J189" s="38">
        <f t="shared" ref="J189:J190" si="95">H189*I189</f>
        <v>415.74926000000005</v>
      </c>
    </row>
    <row r="190" spans="1:10">
      <c r="A190" s="60" t="s">
        <v>340</v>
      </c>
      <c r="B190" s="63"/>
      <c r="C190" s="60" t="s">
        <v>341</v>
      </c>
      <c r="D190" s="62" t="s">
        <v>198</v>
      </c>
      <c r="E190" s="61">
        <v>15.56</v>
      </c>
      <c r="F190" s="61">
        <v>9.9600000000000009</v>
      </c>
      <c r="G190" s="61">
        <v>25.52</v>
      </c>
      <c r="H190" s="7">
        <f t="shared" si="94"/>
        <v>31.371736000000002</v>
      </c>
      <c r="I190" s="67">
        <f>4+1</f>
        <v>5</v>
      </c>
      <c r="J190" s="38">
        <f t="shared" si="95"/>
        <v>156.85868000000002</v>
      </c>
    </row>
    <row r="191" spans="1:10" ht="25.5">
      <c r="A191" s="64" t="s">
        <v>342</v>
      </c>
      <c r="B191" s="65" t="s">
        <v>343</v>
      </c>
      <c r="C191" s="64"/>
      <c r="D191" s="75"/>
      <c r="E191" s="76"/>
      <c r="F191" s="76"/>
      <c r="G191" s="76"/>
      <c r="H191" s="76"/>
      <c r="I191" s="76"/>
      <c r="J191" s="76"/>
    </row>
    <row r="192" spans="1:10">
      <c r="A192" s="60" t="s">
        <v>344</v>
      </c>
      <c r="B192" s="63"/>
      <c r="C192" s="60" t="s">
        <v>345</v>
      </c>
      <c r="D192" s="62" t="s">
        <v>198</v>
      </c>
      <c r="E192" s="61">
        <v>6.06</v>
      </c>
      <c r="F192" s="61">
        <v>11.28</v>
      </c>
      <c r="G192" s="61">
        <v>17.34</v>
      </c>
      <c r="H192" s="7">
        <f t="shared" ref="H192:H193" si="96">G192*1.2293</f>
        <v>21.316062000000002</v>
      </c>
      <c r="I192" s="67">
        <f>8+1</f>
        <v>9</v>
      </c>
      <c r="J192" s="38">
        <f t="shared" ref="J192:J193" si="97">H192*I192</f>
        <v>191.84455800000001</v>
      </c>
    </row>
    <row r="193" spans="1:10" ht="25.5">
      <c r="A193" s="60" t="s">
        <v>346</v>
      </c>
      <c r="B193" s="63"/>
      <c r="C193" s="60" t="s">
        <v>347</v>
      </c>
      <c r="D193" s="62" t="s">
        <v>198</v>
      </c>
      <c r="E193" s="61">
        <v>54.08</v>
      </c>
      <c r="F193" s="61">
        <v>12.61</v>
      </c>
      <c r="G193" s="61">
        <v>66.69</v>
      </c>
      <c r="H193" s="7">
        <f t="shared" si="96"/>
        <v>81.982016999999999</v>
      </c>
      <c r="I193" s="67">
        <v>1</v>
      </c>
      <c r="J193" s="38">
        <f t="shared" si="97"/>
        <v>81.982016999999999</v>
      </c>
    </row>
    <row r="194" spans="1:10" ht="25.5">
      <c r="A194" s="64" t="s">
        <v>348</v>
      </c>
      <c r="B194" s="65" t="s">
        <v>349</v>
      </c>
      <c r="C194" s="64"/>
      <c r="D194" s="75"/>
      <c r="E194" s="76"/>
      <c r="F194" s="76"/>
      <c r="G194" s="76"/>
      <c r="H194" s="76"/>
      <c r="I194" s="76"/>
      <c r="J194" s="76"/>
    </row>
    <row r="195" spans="1:10">
      <c r="A195" s="60" t="s">
        <v>350</v>
      </c>
      <c r="B195" s="63"/>
      <c r="C195" s="60" t="s">
        <v>351</v>
      </c>
      <c r="D195" s="62" t="s">
        <v>198</v>
      </c>
      <c r="E195" s="61">
        <v>12.73</v>
      </c>
      <c r="F195" s="61">
        <v>16.600000000000001</v>
      </c>
      <c r="G195" s="61">
        <v>29.33</v>
      </c>
      <c r="H195" s="7">
        <f t="shared" ref="H195:H197" si="98">G195*1.2293</f>
        <v>36.055368999999999</v>
      </c>
      <c r="I195" s="67">
        <f>12+3</f>
        <v>15</v>
      </c>
      <c r="J195" s="38">
        <f t="shared" ref="J195:J197" si="99">H195*I195</f>
        <v>540.83053499999994</v>
      </c>
    </row>
    <row r="196" spans="1:10">
      <c r="A196" s="60" t="s">
        <v>352</v>
      </c>
      <c r="B196" s="63"/>
      <c r="C196" s="60" t="s">
        <v>353</v>
      </c>
      <c r="D196" s="62" t="s">
        <v>198</v>
      </c>
      <c r="E196" s="61">
        <v>17.510000000000002</v>
      </c>
      <c r="F196" s="61">
        <v>16.600000000000001</v>
      </c>
      <c r="G196" s="61">
        <v>34.11</v>
      </c>
      <c r="H196" s="7">
        <f t="shared" si="98"/>
        <v>41.931423000000002</v>
      </c>
      <c r="I196" s="67">
        <v>4</v>
      </c>
      <c r="J196" s="38">
        <f t="shared" si="99"/>
        <v>167.72569200000001</v>
      </c>
    </row>
    <row r="197" spans="1:10">
      <c r="A197" s="60" t="s">
        <v>354</v>
      </c>
      <c r="B197" s="63"/>
      <c r="C197" s="60" t="s">
        <v>355</v>
      </c>
      <c r="D197" s="62" t="s">
        <v>198</v>
      </c>
      <c r="E197" s="61">
        <v>36.11</v>
      </c>
      <c r="F197" s="61">
        <v>16.600000000000001</v>
      </c>
      <c r="G197" s="61">
        <v>52.71</v>
      </c>
      <c r="H197" s="7">
        <f t="shared" si="98"/>
        <v>64.796402999999998</v>
      </c>
      <c r="I197" s="67">
        <v>2</v>
      </c>
      <c r="J197" s="38">
        <f t="shared" si="99"/>
        <v>129.592806</v>
      </c>
    </row>
    <row r="198" spans="1:10">
      <c r="A198" s="60"/>
      <c r="B198" s="63"/>
      <c r="C198" s="60"/>
      <c r="D198" s="62"/>
      <c r="E198" s="61"/>
      <c r="F198" s="61"/>
      <c r="G198" s="61"/>
      <c r="H198" s="7"/>
      <c r="I198" s="54" t="s">
        <v>30</v>
      </c>
      <c r="J198" s="55">
        <f>SUM(J186:J197)</f>
        <v>2139.0434650000002</v>
      </c>
    </row>
    <row r="199" spans="1:10">
      <c r="A199" s="77" t="s">
        <v>356</v>
      </c>
      <c r="B199" s="77" t="s">
        <v>357</v>
      </c>
      <c r="C199" s="78"/>
      <c r="D199" s="79"/>
      <c r="E199" s="80"/>
      <c r="F199" s="80"/>
      <c r="G199" s="80"/>
      <c r="H199" s="80"/>
      <c r="I199" s="80"/>
      <c r="J199" s="80"/>
    </row>
    <row r="200" spans="1:10">
      <c r="A200" s="81" t="s">
        <v>358</v>
      </c>
      <c r="B200" s="81" t="s">
        <v>359</v>
      </c>
      <c r="C200" s="82"/>
      <c r="D200" s="83"/>
      <c r="E200" s="84"/>
      <c r="F200" s="84"/>
      <c r="G200" s="84"/>
      <c r="H200" s="84"/>
      <c r="I200" s="84"/>
      <c r="J200" s="84"/>
    </row>
    <row r="201" spans="1:10" ht="25.5">
      <c r="A201" s="60" t="s">
        <v>360</v>
      </c>
      <c r="B201" s="63"/>
      <c r="C201" s="60" t="s">
        <v>361</v>
      </c>
      <c r="D201" s="62" t="s">
        <v>7</v>
      </c>
      <c r="E201" s="61">
        <v>28.67</v>
      </c>
      <c r="F201" s="61">
        <v>2.7</v>
      </c>
      <c r="G201" s="61">
        <v>31.37</v>
      </c>
      <c r="H201" s="7">
        <f t="shared" ref="H201" si="100">G201*1.2293</f>
        <v>38.563141000000002</v>
      </c>
      <c r="I201" s="67">
        <f>10+2</f>
        <v>12</v>
      </c>
      <c r="J201" s="38">
        <f t="shared" ref="J201" si="101">H201*I201</f>
        <v>462.75769200000002</v>
      </c>
    </row>
    <row r="202" spans="1:10" ht="25.5">
      <c r="A202" s="64" t="s">
        <v>362</v>
      </c>
      <c r="B202" s="65" t="s">
        <v>363</v>
      </c>
      <c r="C202" s="64"/>
      <c r="D202" s="75"/>
      <c r="E202" s="76"/>
      <c r="F202" s="76"/>
      <c r="G202" s="76"/>
      <c r="H202" s="76"/>
      <c r="I202" s="76"/>
      <c r="J202" s="76"/>
    </row>
    <row r="203" spans="1:10" ht="25.5">
      <c r="A203" s="60" t="s">
        <v>364</v>
      </c>
      <c r="B203" s="63"/>
      <c r="C203" s="60" t="s">
        <v>365</v>
      </c>
      <c r="D203" s="62" t="s">
        <v>7</v>
      </c>
      <c r="E203" s="61">
        <v>3.62</v>
      </c>
      <c r="F203" s="61">
        <v>2.64</v>
      </c>
      <c r="G203" s="61">
        <v>6.26</v>
      </c>
      <c r="H203" s="7">
        <f t="shared" ref="H203" si="102">G203*1.2293</f>
        <v>7.6954180000000001</v>
      </c>
      <c r="I203" s="67">
        <f>I201</f>
        <v>12</v>
      </c>
      <c r="J203" s="38">
        <f t="shared" ref="J203" si="103">H203*I203</f>
        <v>92.345016000000001</v>
      </c>
    </row>
    <row r="204" spans="1:10" ht="25.5">
      <c r="A204" s="64" t="s">
        <v>366</v>
      </c>
      <c r="B204" s="65" t="s">
        <v>367</v>
      </c>
      <c r="C204" s="64"/>
      <c r="D204" s="75"/>
      <c r="E204" s="76"/>
      <c r="F204" s="76"/>
      <c r="G204" s="76"/>
      <c r="H204" s="76"/>
      <c r="I204" s="76"/>
      <c r="J204" s="76"/>
    </row>
    <row r="205" spans="1:10" ht="25.5">
      <c r="A205" s="60" t="s">
        <v>368</v>
      </c>
      <c r="B205" s="63"/>
      <c r="C205" s="60" t="s">
        <v>369</v>
      </c>
      <c r="D205" s="62" t="s">
        <v>7</v>
      </c>
      <c r="E205" s="61">
        <v>308.83</v>
      </c>
      <c r="F205" s="61">
        <v>17.21</v>
      </c>
      <c r="G205" s="61">
        <v>326.04000000000002</v>
      </c>
      <c r="H205" s="7">
        <f t="shared" ref="H205" si="104">G205*1.2293</f>
        <v>400.80097200000006</v>
      </c>
      <c r="I205" s="67">
        <v>4</v>
      </c>
      <c r="J205" s="38">
        <f t="shared" ref="J205" si="105">H205*I205</f>
        <v>1603.2038880000002</v>
      </c>
    </row>
    <row r="206" spans="1:10">
      <c r="A206" s="60"/>
      <c r="B206" s="63"/>
      <c r="C206" s="60"/>
      <c r="D206" s="62"/>
      <c r="E206" s="61"/>
      <c r="F206" s="61"/>
      <c r="G206" s="61"/>
      <c r="H206" s="7"/>
      <c r="I206" s="54" t="s">
        <v>30</v>
      </c>
      <c r="J206" s="55">
        <f>SUM(J201:J205)</f>
        <v>2158.3065960000004</v>
      </c>
    </row>
    <row r="207" spans="1:10">
      <c r="A207" s="113" t="s">
        <v>370</v>
      </c>
      <c r="B207" s="113" t="s">
        <v>371</v>
      </c>
      <c r="C207" s="114"/>
      <c r="D207" s="115"/>
      <c r="E207" s="116"/>
      <c r="F207" s="116"/>
      <c r="G207" s="116"/>
      <c r="H207" s="80"/>
      <c r="I207" s="80"/>
      <c r="J207" s="80"/>
    </row>
    <row r="208" spans="1:10" ht="25.5">
      <c r="A208" s="64" t="s">
        <v>372</v>
      </c>
      <c r="B208" s="65" t="s">
        <v>373</v>
      </c>
      <c r="C208" s="64"/>
      <c r="D208" s="75"/>
      <c r="E208" s="76"/>
      <c r="F208" s="76"/>
      <c r="G208" s="76"/>
      <c r="H208" s="84"/>
      <c r="I208" s="84"/>
      <c r="J208" s="84"/>
    </row>
    <row r="209" spans="1:10">
      <c r="A209" s="60" t="s">
        <v>374</v>
      </c>
      <c r="B209" s="63"/>
      <c r="C209" s="60" t="s">
        <v>375</v>
      </c>
      <c r="D209" s="62" t="s">
        <v>7</v>
      </c>
      <c r="E209" s="61">
        <v>13.21</v>
      </c>
      <c r="F209" s="61">
        <v>3.32</v>
      </c>
      <c r="G209" s="61">
        <v>16.53</v>
      </c>
      <c r="H209" s="7">
        <f t="shared" ref="H209:H210" si="106">G209*1.2293</f>
        <v>20.320329000000001</v>
      </c>
      <c r="I209" s="67">
        <v>3</v>
      </c>
      <c r="J209" s="38">
        <f t="shared" ref="J209:J210" si="107">H209*I209</f>
        <v>60.960987000000003</v>
      </c>
    </row>
    <row r="210" spans="1:10" ht="25.5">
      <c r="A210" s="60" t="s">
        <v>376</v>
      </c>
      <c r="B210" s="63"/>
      <c r="C210" s="60" t="s">
        <v>377</v>
      </c>
      <c r="D210" s="62" t="s">
        <v>7</v>
      </c>
      <c r="E210" s="61">
        <v>16.28</v>
      </c>
      <c r="F210" s="61">
        <v>3.32</v>
      </c>
      <c r="G210" s="61">
        <v>19.600000000000001</v>
      </c>
      <c r="H210" s="7">
        <f t="shared" si="106"/>
        <v>24.094280000000001</v>
      </c>
      <c r="I210" s="67">
        <v>3</v>
      </c>
      <c r="J210" s="38">
        <f t="shared" si="107"/>
        <v>72.282840000000007</v>
      </c>
    </row>
    <row r="211" spans="1:10" ht="15.75" customHeight="1">
      <c r="A211" s="60" t="s">
        <v>537</v>
      </c>
      <c r="B211" s="63"/>
      <c r="C211" s="60" t="s">
        <v>538</v>
      </c>
      <c r="D211" s="62" t="s">
        <v>7</v>
      </c>
      <c r="E211" s="61">
        <v>2.14</v>
      </c>
      <c r="F211" s="61">
        <v>6.64</v>
      </c>
      <c r="G211" s="61">
        <v>8.7799999999999994</v>
      </c>
      <c r="H211" s="7">
        <f t="shared" ref="H211" si="108">G211*1.2293</f>
        <v>10.793253999999999</v>
      </c>
      <c r="I211" s="67">
        <v>1</v>
      </c>
      <c r="J211" s="38">
        <f t="shared" ref="J211" si="109">H211*I211</f>
        <v>10.793253999999999</v>
      </c>
    </row>
    <row r="212" spans="1:10">
      <c r="A212" s="60" t="s">
        <v>378</v>
      </c>
      <c r="B212" s="63"/>
      <c r="C212" s="60" t="s">
        <v>379</v>
      </c>
      <c r="D212" s="62" t="s">
        <v>7</v>
      </c>
      <c r="E212" s="61">
        <v>113.11</v>
      </c>
      <c r="F212" s="61">
        <v>16.600000000000001</v>
      </c>
      <c r="G212" s="61">
        <v>129.71</v>
      </c>
      <c r="H212" s="7">
        <f t="shared" ref="H212:H213" si="110">G212*1.2293</f>
        <v>159.45250300000001</v>
      </c>
      <c r="I212" s="67">
        <v>3</v>
      </c>
      <c r="J212" s="38">
        <f t="shared" ref="J212:J213" si="111">H212*I212</f>
        <v>478.35750900000005</v>
      </c>
    </row>
    <row r="213" spans="1:10" ht="25.5">
      <c r="A213" s="60" t="s">
        <v>535</v>
      </c>
      <c r="B213" s="63"/>
      <c r="C213" s="60" t="s">
        <v>536</v>
      </c>
      <c r="D213" s="62" t="s">
        <v>7</v>
      </c>
      <c r="E213" s="61">
        <v>15.51</v>
      </c>
      <c r="F213" s="61">
        <v>8.3000000000000007</v>
      </c>
      <c r="G213" s="61">
        <v>23.81</v>
      </c>
      <c r="H213" s="7">
        <f t="shared" si="110"/>
        <v>29.269632999999999</v>
      </c>
      <c r="I213" s="67">
        <v>1</v>
      </c>
      <c r="J213" s="38">
        <f t="shared" si="111"/>
        <v>29.269632999999999</v>
      </c>
    </row>
    <row r="214" spans="1:10">
      <c r="A214" s="60"/>
      <c r="B214" s="63"/>
      <c r="C214" s="60"/>
      <c r="D214" s="62"/>
      <c r="E214" s="61"/>
      <c r="F214" s="61"/>
      <c r="G214" s="61"/>
      <c r="H214" s="7"/>
      <c r="I214" s="54" t="s">
        <v>30</v>
      </c>
      <c r="J214" s="55">
        <f>SUM(J209:J213)</f>
        <v>651.66422300000011</v>
      </c>
    </row>
    <row r="215" spans="1:10">
      <c r="A215" s="77" t="s">
        <v>380</v>
      </c>
      <c r="B215" s="77" t="s">
        <v>381</v>
      </c>
      <c r="C215" s="78"/>
      <c r="D215" s="79"/>
      <c r="E215" s="80"/>
      <c r="F215" s="80"/>
      <c r="G215" s="80"/>
      <c r="H215" s="80"/>
      <c r="I215" s="80"/>
      <c r="J215" s="80"/>
    </row>
    <row r="216" spans="1:10">
      <c r="A216" s="81" t="s">
        <v>382</v>
      </c>
      <c r="B216" s="81" t="s">
        <v>383</v>
      </c>
      <c r="C216" s="82"/>
      <c r="D216" s="83"/>
      <c r="E216" s="84"/>
      <c r="F216" s="84"/>
      <c r="G216" s="84"/>
      <c r="H216" s="84"/>
      <c r="I216" s="84"/>
      <c r="J216" s="84"/>
    </row>
    <row r="217" spans="1:10" ht="25.5">
      <c r="A217" s="60" t="s">
        <v>384</v>
      </c>
      <c r="B217" s="63"/>
      <c r="C217" s="60" t="s">
        <v>385</v>
      </c>
      <c r="D217" s="62" t="s">
        <v>7</v>
      </c>
      <c r="E217" s="61">
        <v>870.47</v>
      </c>
      <c r="F217" s="61">
        <v>46.68</v>
      </c>
      <c r="G217" s="61">
        <v>917.15</v>
      </c>
      <c r="H217" s="7">
        <f t="shared" ref="H217" si="112">G217*1.2293</f>
        <v>1127.452495</v>
      </c>
      <c r="I217" s="67">
        <v>1</v>
      </c>
      <c r="J217" s="38">
        <f t="shared" ref="J217" si="113">H217*I217</f>
        <v>1127.452495</v>
      </c>
    </row>
    <row r="218" spans="1:10" ht="25.5">
      <c r="A218" s="64" t="s">
        <v>386</v>
      </c>
      <c r="B218" s="65" t="s">
        <v>387</v>
      </c>
      <c r="C218" s="64"/>
      <c r="D218" s="75"/>
      <c r="E218" s="76"/>
      <c r="F218" s="76"/>
      <c r="G218" s="76"/>
      <c r="H218" s="76"/>
      <c r="I218" s="76"/>
      <c r="J218" s="76"/>
    </row>
    <row r="219" spans="1:10">
      <c r="A219" s="60" t="s">
        <v>388</v>
      </c>
      <c r="B219" s="63"/>
      <c r="C219" s="60" t="s">
        <v>389</v>
      </c>
      <c r="D219" s="62" t="s">
        <v>7</v>
      </c>
      <c r="E219" s="61">
        <v>59.85</v>
      </c>
      <c r="F219" s="61">
        <v>26.45</v>
      </c>
      <c r="G219" s="61">
        <v>86.3</v>
      </c>
      <c r="H219" s="7">
        <f t="shared" ref="H219" si="114">G219*1.2293</f>
        <v>106.08859</v>
      </c>
      <c r="I219" s="67">
        <v>4</v>
      </c>
      <c r="J219" s="38">
        <f t="shared" ref="J219" si="115">H219*I219</f>
        <v>424.35435999999999</v>
      </c>
    </row>
    <row r="220" spans="1:10" ht="25.5">
      <c r="A220" s="64" t="s">
        <v>390</v>
      </c>
      <c r="B220" s="65" t="s">
        <v>391</v>
      </c>
      <c r="C220" s="64"/>
      <c r="D220" s="75"/>
      <c r="E220" s="76"/>
      <c r="F220" s="76"/>
      <c r="G220" s="76"/>
      <c r="H220" s="76"/>
      <c r="I220" s="76"/>
      <c r="J220" s="76"/>
    </row>
    <row r="221" spans="1:10" ht="17.25" customHeight="1">
      <c r="A221" s="127" t="s">
        <v>392</v>
      </c>
      <c r="B221" s="129"/>
      <c r="C221" s="127" t="s">
        <v>393</v>
      </c>
      <c r="D221" s="130" t="s">
        <v>7</v>
      </c>
      <c r="E221" s="128">
        <v>268.33999999999997</v>
      </c>
      <c r="F221" s="128">
        <v>33.18</v>
      </c>
      <c r="G221" s="128">
        <v>301.52</v>
      </c>
      <c r="H221" s="131">
        <f t="shared" ref="H221:H223" si="116">G221*1.2293</f>
        <v>370.65853599999997</v>
      </c>
      <c r="I221" s="132">
        <v>2</v>
      </c>
      <c r="J221" s="133">
        <f t="shared" ref="J221:J223" si="117">H221*I221</f>
        <v>741.31707199999994</v>
      </c>
    </row>
    <row r="222" spans="1:10">
      <c r="A222" s="64"/>
      <c r="B222" s="65" t="s">
        <v>558</v>
      </c>
      <c r="C222" s="64"/>
      <c r="D222" s="75"/>
      <c r="E222" s="76"/>
      <c r="F222" s="76"/>
      <c r="G222" s="76"/>
      <c r="H222" s="76"/>
      <c r="I222" s="76"/>
      <c r="J222" s="76"/>
    </row>
    <row r="223" spans="1:10">
      <c r="A223" s="60" t="s">
        <v>547</v>
      </c>
      <c r="B223" s="63"/>
      <c r="C223" s="60" t="s">
        <v>559</v>
      </c>
      <c r="D223" s="62" t="s">
        <v>7</v>
      </c>
      <c r="E223" s="128">
        <v>250</v>
      </c>
      <c r="F223" s="128">
        <v>50</v>
      </c>
      <c r="G223" s="61">
        <f>E223+F223</f>
        <v>300</v>
      </c>
      <c r="H223" s="7">
        <f t="shared" si="116"/>
        <v>368.79</v>
      </c>
      <c r="I223" s="67">
        <v>12</v>
      </c>
      <c r="J223" s="38">
        <f t="shared" si="117"/>
        <v>4425.4800000000005</v>
      </c>
    </row>
    <row r="224" spans="1:10">
      <c r="A224" s="60"/>
      <c r="B224" s="63"/>
      <c r="C224" s="60"/>
      <c r="D224" s="62"/>
      <c r="E224" s="61"/>
      <c r="F224" s="61"/>
      <c r="G224" s="61"/>
      <c r="H224" s="7"/>
      <c r="I224" s="54" t="s">
        <v>30</v>
      </c>
      <c r="J224" s="55">
        <f>SUM(J217:J223)</f>
        <v>6718.6039270000001</v>
      </c>
    </row>
    <row r="225" spans="1:10">
      <c r="A225" s="77" t="s">
        <v>394</v>
      </c>
      <c r="B225" s="77" t="s">
        <v>395</v>
      </c>
      <c r="C225" s="78"/>
      <c r="D225" s="79"/>
      <c r="E225" s="80"/>
      <c r="F225" s="80"/>
      <c r="G225" s="80"/>
      <c r="H225" s="80"/>
      <c r="I225" s="80"/>
      <c r="J225" s="80"/>
    </row>
    <row r="226" spans="1:10">
      <c r="A226" s="81" t="s">
        <v>396</v>
      </c>
      <c r="B226" s="81" t="s">
        <v>397</v>
      </c>
      <c r="C226" s="82"/>
      <c r="D226" s="83"/>
      <c r="E226" s="84"/>
      <c r="F226" s="84"/>
      <c r="G226" s="84"/>
      <c r="H226" s="84"/>
      <c r="I226" s="84"/>
      <c r="J226" s="84"/>
    </row>
    <row r="227" spans="1:10">
      <c r="A227" s="60" t="s">
        <v>398</v>
      </c>
      <c r="B227" s="63"/>
      <c r="C227" s="60" t="s">
        <v>399</v>
      </c>
      <c r="D227" s="62" t="s">
        <v>7</v>
      </c>
      <c r="E227" s="61">
        <v>149.54</v>
      </c>
      <c r="F227" s="61">
        <v>39.93</v>
      </c>
      <c r="G227" s="61">
        <v>189.47</v>
      </c>
      <c r="H227" s="7">
        <f t="shared" ref="H227" si="118">G227*1.2293</f>
        <v>232.915471</v>
      </c>
      <c r="I227" s="67">
        <v>6</v>
      </c>
      <c r="J227" s="38">
        <f t="shared" ref="J227" si="119">H227*I227</f>
        <v>1397.4928259999999</v>
      </c>
    </row>
    <row r="228" spans="1:10">
      <c r="A228" s="60" t="s">
        <v>400</v>
      </c>
      <c r="B228" s="63"/>
      <c r="C228" s="60" t="s">
        <v>401</v>
      </c>
      <c r="D228" s="62" t="s">
        <v>7</v>
      </c>
      <c r="E228" s="61">
        <v>58.35</v>
      </c>
      <c r="F228" s="61">
        <v>46.68</v>
      </c>
      <c r="G228" s="61">
        <v>105.03</v>
      </c>
      <c r="H228" s="7">
        <f t="shared" ref="H228:H250" si="120">G228*1.2293</f>
        <v>129.11337900000001</v>
      </c>
      <c r="I228" s="67">
        <v>2</v>
      </c>
      <c r="J228" s="38">
        <f t="shared" ref="J228:J250" si="121">H228*I228</f>
        <v>258.22675800000002</v>
      </c>
    </row>
    <row r="229" spans="1:10">
      <c r="A229" s="60" t="s">
        <v>402</v>
      </c>
      <c r="B229" s="63"/>
      <c r="C229" s="60" t="s">
        <v>403</v>
      </c>
      <c r="D229" s="62" t="s">
        <v>7</v>
      </c>
      <c r="E229" s="61">
        <v>372.22</v>
      </c>
      <c r="F229" s="61">
        <v>46.68</v>
      </c>
      <c r="G229" s="61">
        <v>418.9</v>
      </c>
      <c r="H229" s="7">
        <f t="shared" si="120"/>
        <v>514.95376999999996</v>
      </c>
      <c r="I229" s="67">
        <v>2</v>
      </c>
      <c r="J229" s="38">
        <f t="shared" si="121"/>
        <v>1029.9075399999999</v>
      </c>
    </row>
    <row r="230" spans="1:10">
      <c r="A230" s="60" t="s">
        <v>404</v>
      </c>
      <c r="B230" s="63"/>
      <c r="C230" s="60" t="s">
        <v>405</v>
      </c>
      <c r="D230" s="62" t="s">
        <v>7</v>
      </c>
      <c r="E230" s="61">
        <v>71.56</v>
      </c>
      <c r="F230" s="61">
        <v>16.600000000000001</v>
      </c>
      <c r="G230" s="61">
        <v>88.16</v>
      </c>
      <c r="H230" s="7">
        <f t="shared" si="120"/>
        <v>108.37508800000001</v>
      </c>
      <c r="I230" s="67">
        <v>2</v>
      </c>
      <c r="J230" s="38">
        <f t="shared" si="121"/>
        <v>216.75017600000001</v>
      </c>
    </row>
    <row r="231" spans="1:10">
      <c r="A231" s="60" t="s">
        <v>406</v>
      </c>
      <c r="B231" s="63"/>
      <c r="C231" s="60" t="s">
        <v>407</v>
      </c>
      <c r="D231" s="62" t="s">
        <v>7</v>
      </c>
      <c r="E231" s="61">
        <v>415.24</v>
      </c>
      <c r="F231" s="61">
        <v>99.54</v>
      </c>
      <c r="G231" s="61">
        <v>514.78</v>
      </c>
      <c r="H231" s="7">
        <f t="shared" si="120"/>
        <v>632.81905400000005</v>
      </c>
      <c r="I231" s="67">
        <v>1</v>
      </c>
      <c r="J231" s="38">
        <f t="shared" si="121"/>
        <v>632.81905400000005</v>
      </c>
    </row>
    <row r="232" spans="1:10" ht="25.5">
      <c r="A232" s="64" t="s">
        <v>408</v>
      </c>
      <c r="B232" s="65" t="s">
        <v>409</v>
      </c>
      <c r="C232" s="64"/>
      <c r="D232" s="75"/>
      <c r="E232" s="76"/>
      <c r="F232" s="76"/>
      <c r="G232" s="76"/>
      <c r="H232" s="76"/>
      <c r="I232" s="76"/>
      <c r="J232" s="76"/>
    </row>
    <row r="233" spans="1:10">
      <c r="A233" s="60" t="s">
        <v>410</v>
      </c>
      <c r="B233" s="63"/>
      <c r="C233" s="60" t="s">
        <v>411</v>
      </c>
      <c r="D233" s="62" t="s">
        <v>0</v>
      </c>
      <c r="E233" s="61">
        <v>865.18</v>
      </c>
      <c r="F233" s="61">
        <v>59.84</v>
      </c>
      <c r="G233" s="61">
        <v>925.02</v>
      </c>
      <c r="H233" s="7">
        <f t="shared" si="120"/>
        <v>1137.127086</v>
      </c>
      <c r="I233" s="67">
        <f>2*0.8*0.55+0.8*2*0.1</f>
        <v>1.04</v>
      </c>
      <c r="J233" s="38">
        <f t="shared" si="121"/>
        <v>1182.6121694399999</v>
      </c>
    </row>
    <row r="234" spans="1:10" ht="25.5">
      <c r="A234" s="64" t="s">
        <v>412</v>
      </c>
      <c r="B234" s="65" t="s">
        <v>413</v>
      </c>
      <c r="C234" s="64"/>
      <c r="D234" s="75"/>
      <c r="E234" s="76"/>
      <c r="F234" s="76"/>
      <c r="G234" s="76"/>
      <c r="H234" s="76"/>
      <c r="I234" s="76"/>
      <c r="J234" s="76"/>
    </row>
    <row r="235" spans="1:10">
      <c r="A235" s="60" t="s">
        <v>414</v>
      </c>
      <c r="B235" s="63"/>
      <c r="C235" s="60" t="s">
        <v>415</v>
      </c>
      <c r="D235" s="62" t="s">
        <v>7</v>
      </c>
      <c r="E235" s="61">
        <v>28.36</v>
      </c>
      <c r="F235" s="61">
        <v>9.8699999999999992</v>
      </c>
      <c r="G235" s="61">
        <v>38.229999999999997</v>
      </c>
      <c r="H235" s="7">
        <f t="shared" si="120"/>
        <v>46.996138999999999</v>
      </c>
      <c r="I235" s="67">
        <v>4</v>
      </c>
      <c r="J235" s="38">
        <f t="shared" si="121"/>
        <v>187.984556</v>
      </c>
    </row>
    <row r="236" spans="1:10">
      <c r="A236" s="60" t="s">
        <v>416</v>
      </c>
      <c r="B236" s="63"/>
      <c r="C236" s="60" t="s">
        <v>417</v>
      </c>
      <c r="D236" s="62" t="s">
        <v>7</v>
      </c>
      <c r="E236" s="61">
        <v>29.04</v>
      </c>
      <c r="F236" s="61">
        <v>9.8699999999999992</v>
      </c>
      <c r="G236" s="61">
        <v>38.909999999999997</v>
      </c>
      <c r="H236" s="7">
        <f t="shared" si="120"/>
        <v>47.832062999999998</v>
      </c>
      <c r="I236" s="67">
        <v>2</v>
      </c>
      <c r="J236" s="38">
        <f t="shared" si="121"/>
        <v>95.664125999999996</v>
      </c>
    </row>
    <row r="237" spans="1:10">
      <c r="A237" s="60" t="s">
        <v>418</v>
      </c>
      <c r="B237" s="63"/>
      <c r="C237" s="60" t="s">
        <v>419</v>
      </c>
      <c r="D237" s="62" t="s">
        <v>7</v>
      </c>
      <c r="E237" s="61">
        <v>35.86</v>
      </c>
      <c r="F237" s="61">
        <v>4.0999999999999996</v>
      </c>
      <c r="G237" s="61">
        <v>39.96</v>
      </c>
      <c r="H237" s="7">
        <f t="shared" si="120"/>
        <v>49.122828000000005</v>
      </c>
      <c r="I237" s="67">
        <v>4</v>
      </c>
      <c r="J237" s="38">
        <f t="shared" si="121"/>
        <v>196.49131200000002</v>
      </c>
    </row>
    <row r="238" spans="1:10">
      <c r="A238" s="60" t="s">
        <v>420</v>
      </c>
      <c r="B238" s="63"/>
      <c r="C238" s="60" t="s">
        <v>421</v>
      </c>
      <c r="D238" s="62" t="s">
        <v>7</v>
      </c>
      <c r="E238" s="61">
        <v>296.3</v>
      </c>
      <c r="F238" s="61">
        <v>16.600000000000001</v>
      </c>
      <c r="G238" s="61">
        <v>312.89999999999998</v>
      </c>
      <c r="H238" s="7">
        <f t="shared" si="120"/>
        <v>384.64796999999999</v>
      </c>
      <c r="I238" s="67">
        <v>4</v>
      </c>
      <c r="J238" s="38">
        <f t="shared" si="121"/>
        <v>1538.5918799999999</v>
      </c>
    </row>
    <row r="239" spans="1:10" ht="25.5">
      <c r="A239" s="60" t="s">
        <v>422</v>
      </c>
      <c r="B239" s="63"/>
      <c r="C239" s="60" t="s">
        <v>423</v>
      </c>
      <c r="D239" s="62" t="s">
        <v>7</v>
      </c>
      <c r="E239" s="61">
        <v>39.06</v>
      </c>
      <c r="F239" s="61">
        <v>11.67</v>
      </c>
      <c r="G239" s="61">
        <v>50.73</v>
      </c>
      <c r="H239" s="7">
        <f t="shared" si="120"/>
        <v>62.362389</v>
      </c>
      <c r="I239" s="67">
        <v>5</v>
      </c>
      <c r="J239" s="38">
        <f t="shared" si="121"/>
        <v>311.81194499999998</v>
      </c>
    </row>
    <row r="240" spans="1:10" ht="15" customHeight="1">
      <c r="A240" s="60" t="s">
        <v>424</v>
      </c>
      <c r="B240" s="63"/>
      <c r="C240" s="60" t="s">
        <v>425</v>
      </c>
      <c r="D240" s="62" t="s">
        <v>198</v>
      </c>
      <c r="E240" s="61">
        <v>569.33000000000004</v>
      </c>
      <c r="F240" s="61">
        <v>46.52</v>
      </c>
      <c r="G240" s="61">
        <v>615.85</v>
      </c>
      <c r="H240" s="7">
        <f t="shared" si="120"/>
        <v>757.06440500000008</v>
      </c>
      <c r="I240" s="67">
        <v>2</v>
      </c>
      <c r="J240" s="38">
        <f t="shared" si="121"/>
        <v>1514.1288100000002</v>
      </c>
    </row>
    <row r="241" spans="1:10" ht="15" customHeight="1">
      <c r="A241" s="64" t="s">
        <v>554</v>
      </c>
      <c r="B241" s="65" t="s">
        <v>555</v>
      </c>
      <c r="C241" s="64"/>
      <c r="D241" s="75"/>
      <c r="E241" s="76"/>
      <c r="F241" s="76"/>
      <c r="G241" s="76"/>
      <c r="H241" s="76"/>
      <c r="I241" s="76"/>
      <c r="J241" s="76"/>
    </row>
    <row r="242" spans="1:10" ht="15" customHeight="1">
      <c r="A242" s="60" t="s">
        <v>556</v>
      </c>
      <c r="B242" s="63"/>
      <c r="C242" s="60" t="s">
        <v>557</v>
      </c>
      <c r="D242" s="62" t="s">
        <v>0</v>
      </c>
      <c r="E242" s="61">
        <v>145.80000000000001</v>
      </c>
      <c r="F242" s="61">
        <v>59.84</v>
      </c>
      <c r="G242" s="61">
        <v>205.64</v>
      </c>
      <c r="H242" s="7">
        <f t="shared" ref="H242" si="122">G242*1.2293</f>
        <v>252.793252</v>
      </c>
      <c r="I242" s="67">
        <f>2.55*0.35*3</f>
        <v>2.6774999999999993</v>
      </c>
      <c r="J242" s="38">
        <f t="shared" ref="J242" si="123">H242*I242</f>
        <v>676.85393222999983</v>
      </c>
    </row>
    <row r="243" spans="1:10" ht="25.5">
      <c r="A243" s="64" t="s">
        <v>426</v>
      </c>
      <c r="B243" s="65" t="s">
        <v>427</v>
      </c>
      <c r="C243" s="64"/>
      <c r="D243" s="75"/>
      <c r="E243" s="76"/>
      <c r="F243" s="76"/>
      <c r="G243" s="76"/>
      <c r="H243" s="76"/>
      <c r="I243" s="76"/>
      <c r="J243" s="76"/>
    </row>
    <row r="244" spans="1:10">
      <c r="A244" s="60" t="s">
        <v>428</v>
      </c>
      <c r="B244" s="63"/>
      <c r="C244" s="60" t="s">
        <v>429</v>
      </c>
      <c r="D244" s="62" t="s">
        <v>7</v>
      </c>
      <c r="E244" s="61">
        <v>8.48</v>
      </c>
      <c r="F244" s="61">
        <v>13.27</v>
      </c>
      <c r="G244" s="61">
        <v>21.75</v>
      </c>
      <c r="H244" s="7">
        <f t="shared" si="120"/>
        <v>26.737275</v>
      </c>
      <c r="I244" s="67">
        <v>3</v>
      </c>
      <c r="J244" s="38">
        <f t="shared" si="121"/>
        <v>80.211825000000005</v>
      </c>
    </row>
    <row r="245" spans="1:10">
      <c r="A245" s="60" t="s">
        <v>430</v>
      </c>
      <c r="B245" s="63"/>
      <c r="C245" s="60" t="s">
        <v>431</v>
      </c>
      <c r="D245" s="62" t="s">
        <v>7</v>
      </c>
      <c r="E245" s="61">
        <v>0.05</v>
      </c>
      <c r="F245" s="61">
        <v>16.600000000000001</v>
      </c>
      <c r="G245" s="61">
        <v>16.649999999999999</v>
      </c>
      <c r="H245" s="7">
        <f t="shared" si="120"/>
        <v>20.467845000000001</v>
      </c>
      <c r="I245" s="67">
        <v>2</v>
      </c>
      <c r="J245" s="38">
        <f t="shared" si="121"/>
        <v>40.935690000000001</v>
      </c>
    </row>
    <row r="246" spans="1:10">
      <c r="A246" s="60" t="s">
        <v>432</v>
      </c>
      <c r="B246" s="63"/>
      <c r="C246" s="60" t="s">
        <v>433</v>
      </c>
      <c r="D246" s="62" t="s">
        <v>7</v>
      </c>
      <c r="E246" s="61">
        <v>0.05</v>
      </c>
      <c r="F246" s="61">
        <v>16.600000000000001</v>
      </c>
      <c r="G246" s="61">
        <v>16.649999999999999</v>
      </c>
      <c r="H246" s="7">
        <f t="shared" si="120"/>
        <v>20.467845000000001</v>
      </c>
      <c r="I246" s="67">
        <v>2</v>
      </c>
      <c r="J246" s="38">
        <f t="shared" si="121"/>
        <v>40.935690000000001</v>
      </c>
    </row>
    <row r="247" spans="1:10" ht="15.75" customHeight="1">
      <c r="A247" s="60" t="s">
        <v>434</v>
      </c>
      <c r="B247" s="63"/>
      <c r="C247" s="60" t="s">
        <v>435</v>
      </c>
      <c r="D247" s="62" t="s">
        <v>7</v>
      </c>
      <c r="E247" s="61">
        <v>0.59</v>
      </c>
      <c r="F247" s="61">
        <v>46.68</v>
      </c>
      <c r="G247" s="61">
        <v>47.27</v>
      </c>
      <c r="H247" s="7">
        <f t="shared" si="120"/>
        <v>58.10901100000001</v>
      </c>
      <c r="I247" s="67">
        <v>4</v>
      </c>
      <c r="J247" s="38">
        <f t="shared" si="121"/>
        <v>232.43604400000004</v>
      </c>
    </row>
    <row r="248" spans="1:10">
      <c r="A248" s="60" t="s">
        <v>436</v>
      </c>
      <c r="B248" s="63"/>
      <c r="C248" s="60" t="s">
        <v>437</v>
      </c>
      <c r="D248" s="62" t="s">
        <v>7</v>
      </c>
      <c r="E248" s="61">
        <v>86.61</v>
      </c>
      <c r="F248" s="61">
        <v>2.2999999999999998</v>
      </c>
      <c r="G248" s="61">
        <v>88.91</v>
      </c>
      <c r="H248" s="7">
        <f t="shared" si="120"/>
        <v>109.29706299999999</v>
      </c>
      <c r="I248" s="67">
        <v>6</v>
      </c>
      <c r="J248" s="38">
        <f t="shared" si="121"/>
        <v>655.78237799999999</v>
      </c>
    </row>
    <row r="249" spans="1:10">
      <c r="A249" s="60" t="s">
        <v>438</v>
      </c>
      <c r="B249" s="63"/>
      <c r="C249" s="60" t="s">
        <v>439</v>
      </c>
      <c r="D249" s="62" t="s">
        <v>7</v>
      </c>
      <c r="E249" s="61">
        <v>25.52</v>
      </c>
      <c r="F249" s="61">
        <v>2.02</v>
      </c>
      <c r="G249" s="61">
        <v>27.54</v>
      </c>
      <c r="H249" s="7">
        <f t="shared" si="120"/>
        <v>33.854922000000002</v>
      </c>
      <c r="I249" s="67">
        <v>6</v>
      </c>
      <c r="J249" s="38">
        <f t="shared" si="121"/>
        <v>203.12953200000001</v>
      </c>
    </row>
    <row r="250" spans="1:10">
      <c r="A250" s="60" t="s">
        <v>440</v>
      </c>
      <c r="B250" s="63"/>
      <c r="C250" s="60" t="s">
        <v>441</v>
      </c>
      <c r="D250" s="62" t="s">
        <v>7</v>
      </c>
      <c r="E250" s="61">
        <v>3.87</v>
      </c>
      <c r="F250" s="61">
        <v>5.65</v>
      </c>
      <c r="G250" s="61">
        <v>9.52</v>
      </c>
      <c r="H250" s="7">
        <f t="shared" si="120"/>
        <v>11.702935999999999</v>
      </c>
      <c r="I250" s="67">
        <v>6</v>
      </c>
      <c r="J250" s="38">
        <f t="shared" si="121"/>
        <v>70.217615999999992</v>
      </c>
    </row>
    <row r="251" spans="1:10">
      <c r="A251" s="96"/>
      <c r="B251" s="63"/>
      <c r="C251" s="60"/>
      <c r="D251" s="62"/>
      <c r="E251" s="61"/>
      <c r="F251" s="61"/>
      <c r="G251" s="61"/>
      <c r="H251" s="7"/>
      <c r="I251" s="54" t="s">
        <v>30</v>
      </c>
      <c r="J251" s="55">
        <f>SUM(J227:J250)</f>
        <v>10562.983859670001</v>
      </c>
    </row>
    <row r="252" spans="1:10">
      <c r="A252" s="77" t="s">
        <v>442</v>
      </c>
      <c r="B252" s="77" t="s">
        <v>443</v>
      </c>
      <c r="C252" s="78"/>
      <c r="D252" s="79"/>
      <c r="E252" s="80"/>
      <c r="F252" s="80"/>
      <c r="G252" s="80"/>
      <c r="H252" s="80"/>
      <c r="I252" s="80"/>
      <c r="J252" s="80"/>
    </row>
    <row r="253" spans="1:10" ht="15.75" customHeight="1">
      <c r="A253" s="60" t="s">
        <v>444</v>
      </c>
      <c r="B253" s="63"/>
      <c r="C253" s="60" t="s">
        <v>445</v>
      </c>
      <c r="D253" s="62" t="s">
        <v>7</v>
      </c>
      <c r="E253" s="61">
        <v>3186.31</v>
      </c>
      <c r="F253" s="61">
        <v>1101.3499999999999</v>
      </c>
      <c r="G253" s="61">
        <v>4287.66</v>
      </c>
      <c r="H253" s="7">
        <f t="shared" ref="H253" si="124">G253*1.2293</f>
        <v>5270.8204379999997</v>
      </c>
      <c r="I253" s="67">
        <v>1</v>
      </c>
      <c r="J253" s="38">
        <f t="shared" ref="J253" si="125">H253*I253</f>
        <v>5270.8204379999997</v>
      </c>
    </row>
    <row r="254" spans="1:10">
      <c r="A254" s="96"/>
      <c r="B254" s="63"/>
      <c r="C254" s="60"/>
      <c r="D254" s="62"/>
      <c r="E254" s="61"/>
      <c r="F254" s="61"/>
      <c r="G254" s="61"/>
      <c r="H254" s="7"/>
      <c r="I254" s="54" t="s">
        <v>30</v>
      </c>
      <c r="J254" s="55">
        <f>SUM(J253)</f>
        <v>5270.8204379999997</v>
      </c>
    </row>
    <row r="255" spans="1:10">
      <c r="A255" s="77" t="s">
        <v>446</v>
      </c>
      <c r="B255" s="77" t="s">
        <v>447</v>
      </c>
      <c r="C255" s="78"/>
      <c r="D255" s="79"/>
      <c r="E255" s="80"/>
      <c r="F255" s="80"/>
      <c r="G255" s="80"/>
      <c r="H255" s="80"/>
      <c r="I255" s="80"/>
      <c r="J255" s="80"/>
    </row>
    <row r="256" spans="1:10">
      <c r="A256" s="81" t="s">
        <v>448</v>
      </c>
      <c r="B256" s="81" t="s">
        <v>449</v>
      </c>
      <c r="C256" s="82"/>
      <c r="D256" s="83"/>
      <c r="E256" s="84"/>
      <c r="F256" s="84"/>
      <c r="G256" s="84"/>
      <c r="H256" s="84"/>
      <c r="I256" s="84"/>
      <c r="J256" s="84"/>
    </row>
    <row r="257" spans="1:10" ht="25.5">
      <c r="A257" s="60" t="s">
        <v>450</v>
      </c>
      <c r="B257" s="63"/>
      <c r="C257" s="60" t="s">
        <v>451</v>
      </c>
      <c r="D257" s="62" t="s">
        <v>10</v>
      </c>
      <c r="E257" s="61">
        <v>3.47</v>
      </c>
      <c r="F257" s="61">
        <v>16.600000000000001</v>
      </c>
      <c r="G257" s="61">
        <v>20.07</v>
      </c>
      <c r="H257" s="7">
        <f t="shared" ref="H257:H259" si="126">G257*1.2293</f>
        <v>24.672051000000003</v>
      </c>
      <c r="I257" s="67">
        <v>72</v>
      </c>
      <c r="J257" s="38">
        <f t="shared" ref="J257:J259" si="127">H257*I257</f>
        <v>1776.3876720000003</v>
      </c>
    </row>
    <row r="258" spans="1:10" ht="25.5">
      <c r="A258" s="64" t="s">
        <v>452</v>
      </c>
      <c r="B258" s="65" t="s">
        <v>453</v>
      </c>
      <c r="C258" s="64"/>
      <c r="D258" s="75"/>
      <c r="E258" s="76"/>
      <c r="F258" s="76"/>
      <c r="G258" s="76"/>
      <c r="H258" s="76"/>
      <c r="I258" s="76"/>
      <c r="J258" s="76"/>
    </row>
    <row r="259" spans="1:10" ht="25.5">
      <c r="A259" s="60" t="s">
        <v>454</v>
      </c>
      <c r="B259" s="63"/>
      <c r="C259" s="60" t="s">
        <v>455</v>
      </c>
      <c r="D259" s="62" t="s">
        <v>10</v>
      </c>
      <c r="E259" s="61">
        <v>16.260000000000002</v>
      </c>
      <c r="F259" s="61">
        <v>29.87</v>
      </c>
      <c r="G259" s="61">
        <v>46.13</v>
      </c>
      <c r="H259" s="7">
        <f t="shared" si="126"/>
        <v>56.707609000000005</v>
      </c>
      <c r="I259" s="67">
        <v>9</v>
      </c>
      <c r="J259" s="38">
        <f t="shared" si="127"/>
        <v>510.36848100000003</v>
      </c>
    </row>
    <row r="260" spans="1:10">
      <c r="A260" s="64" t="s">
        <v>456</v>
      </c>
      <c r="B260" s="65" t="s">
        <v>457</v>
      </c>
      <c r="C260" s="64"/>
      <c r="D260" s="75"/>
      <c r="E260" s="76"/>
      <c r="F260" s="76"/>
      <c r="G260" s="76"/>
      <c r="H260" s="76"/>
      <c r="I260" s="76"/>
      <c r="J260" s="76"/>
    </row>
    <row r="261" spans="1:10" ht="25.5">
      <c r="A261" s="60" t="s">
        <v>458</v>
      </c>
      <c r="B261" s="63"/>
      <c r="C261" s="60" t="s">
        <v>459</v>
      </c>
      <c r="D261" s="62" t="s">
        <v>10</v>
      </c>
      <c r="E261" s="61">
        <v>16.07</v>
      </c>
      <c r="F261" s="61">
        <v>11.67</v>
      </c>
      <c r="G261" s="61">
        <v>27.74</v>
      </c>
      <c r="H261" s="7">
        <f t="shared" ref="H261:H267" si="128">G261*1.2293</f>
        <v>34.100782000000002</v>
      </c>
      <c r="I261" s="67">
        <v>42</v>
      </c>
      <c r="J261" s="38">
        <f t="shared" ref="J261:J267" si="129">H261*I261</f>
        <v>1432.2328440000001</v>
      </c>
    </row>
    <row r="262" spans="1:10" ht="25.5">
      <c r="A262" s="60" t="s">
        <v>539</v>
      </c>
      <c r="B262" s="63"/>
      <c r="C262" s="60" t="s">
        <v>540</v>
      </c>
      <c r="D262" s="62" t="s">
        <v>10</v>
      </c>
      <c r="E262" s="61">
        <v>34.479999999999997</v>
      </c>
      <c r="F262" s="61">
        <v>11.67</v>
      </c>
      <c r="G262" s="61">
        <v>46.15</v>
      </c>
      <c r="H262" s="7">
        <f t="shared" si="128"/>
        <v>56.732195000000004</v>
      </c>
      <c r="I262" s="67">
        <v>36</v>
      </c>
      <c r="J262" s="38">
        <f t="shared" si="129"/>
        <v>2042.3590200000001</v>
      </c>
    </row>
    <row r="263" spans="1:10">
      <c r="A263" s="64" t="s">
        <v>460</v>
      </c>
      <c r="B263" s="65" t="s">
        <v>461</v>
      </c>
      <c r="C263" s="64"/>
      <c r="D263" s="75"/>
      <c r="E263" s="76"/>
      <c r="F263" s="76"/>
      <c r="G263" s="76"/>
      <c r="H263" s="76"/>
      <c r="I263" s="76"/>
      <c r="J263" s="76"/>
    </row>
    <row r="264" spans="1:10" ht="38.25">
      <c r="A264" s="60" t="s">
        <v>462</v>
      </c>
      <c r="B264" s="63"/>
      <c r="C264" s="60" t="s">
        <v>463</v>
      </c>
      <c r="D264" s="62" t="s">
        <v>10</v>
      </c>
      <c r="E264" s="61">
        <v>33.42</v>
      </c>
      <c r="F264" s="61">
        <v>11.67</v>
      </c>
      <c r="G264" s="61">
        <v>45.09</v>
      </c>
      <c r="H264" s="7">
        <f t="shared" si="128"/>
        <v>55.429137000000004</v>
      </c>
      <c r="I264" s="67">
        <v>7</v>
      </c>
      <c r="J264" s="38">
        <f t="shared" si="129"/>
        <v>388.00395900000001</v>
      </c>
    </row>
    <row r="265" spans="1:10" ht="25.5">
      <c r="A265" s="60" t="s">
        <v>464</v>
      </c>
      <c r="B265" s="63"/>
      <c r="C265" s="60" t="s">
        <v>465</v>
      </c>
      <c r="D265" s="62" t="s">
        <v>7</v>
      </c>
      <c r="E265" s="61">
        <v>10.88</v>
      </c>
      <c r="F265" s="61">
        <v>11.62</v>
      </c>
      <c r="G265" s="61">
        <v>22.5</v>
      </c>
      <c r="H265" s="7">
        <f t="shared" si="128"/>
        <v>27.65925</v>
      </c>
      <c r="I265" s="67">
        <v>4</v>
      </c>
      <c r="J265" s="38">
        <f t="shared" si="129"/>
        <v>110.637</v>
      </c>
    </row>
    <row r="266" spans="1:10" ht="25.5">
      <c r="A266" s="60" t="s">
        <v>466</v>
      </c>
      <c r="B266" s="63"/>
      <c r="C266" s="60" t="s">
        <v>467</v>
      </c>
      <c r="D266" s="62" t="s">
        <v>7</v>
      </c>
      <c r="E266" s="61">
        <v>12.68</v>
      </c>
      <c r="F266" s="61">
        <v>11.62</v>
      </c>
      <c r="G266" s="61">
        <v>24.3</v>
      </c>
      <c r="H266" s="7">
        <f t="shared" si="128"/>
        <v>29.871990000000004</v>
      </c>
      <c r="I266" s="67">
        <v>2</v>
      </c>
      <c r="J266" s="38">
        <f t="shared" si="129"/>
        <v>59.743980000000008</v>
      </c>
    </row>
    <row r="267" spans="1:10" ht="25.5">
      <c r="A267" s="60" t="s">
        <v>468</v>
      </c>
      <c r="B267" s="63"/>
      <c r="C267" s="60" t="s">
        <v>469</v>
      </c>
      <c r="D267" s="62" t="s">
        <v>7</v>
      </c>
      <c r="E267" s="61">
        <v>29.41</v>
      </c>
      <c r="F267" s="61">
        <v>11.62</v>
      </c>
      <c r="G267" s="61">
        <v>41.03</v>
      </c>
      <c r="H267" s="7">
        <f t="shared" si="128"/>
        <v>50.438179000000005</v>
      </c>
      <c r="I267" s="67">
        <v>1</v>
      </c>
      <c r="J267" s="38">
        <f t="shared" si="129"/>
        <v>50.438179000000005</v>
      </c>
    </row>
    <row r="268" spans="1:10">
      <c r="A268" s="96"/>
      <c r="B268" s="63"/>
      <c r="C268" s="60"/>
      <c r="D268" s="62"/>
      <c r="E268" s="61"/>
      <c r="F268" s="61"/>
      <c r="G268" s="61"/>
      <c r="H268" s="7"/>
      <c r="I268" s="54" t="s">
        <v>30</v>
      </c>
      <c r="J268" s="55">
        <f>SUM(J257:J267)</f>
        <v>6370.1711349999996</v>
      </c>
    </row>
    <row r="269" spans="1:10">
      <c r="A269" s="77" t="s">
        <v>470</v>
      </c>
      <c r="B269" s="77" t="s">
        <v>471</v>
      </c>
      <c r="C269" s="78"/>
      <c r="D269" s="79"/>
      <c r="E269" s="80"/>
      <c r="F269" s="80"/>
      <c r="G269" s="80"/>
      <c r="H269" s="80"/>
      <c r="I269" s="80"/>
      <c r="J269" s="80"/>
    </row>
    <row r="270" spans="1:10">
      <c r="A270" s="81" t="s">
        <v>472</v>
      </c>
      <c r="B270" s="81" t="s">
        <v>473</v>
      </c>
      <c r="C270" s="82"/>
      <c r="D270" s="83"/>
      <c r="E270" s="84"/>
      <c r="F270" s="84"/>
      <c r="G270" s="84"/>
      <c r="H270" s="84"/>
      <c r="I270" s="84"/>
      <c r="J270" s="84"/>
    </row>
    <row r="271" spans="1:10" ht="25.5">
      <c r="A271" s="60" t="s">
        <v>474</v>
      </c>
      <c r="B271" s="63"/>
      <c r="C271" s="60" t="s">
        <v>475</v>
      </c>
      <c r="D271" s="62" t="s">
        <v>7</v>
      </c>
      <c r="E271" s="61">
        <v>33.229999999999997</v>
      </c>
      <c r="F271" s="61">
        <v>19.91</v>
      </c>
      <c r="G271" s="61">
        <v>53.14</v>
      </c>
      <c r="H271" s="7">
        <f t="shared" ref="H271" si="130">G271*1.2293</f>
        <v>65.325001999999998</v>
      </c>
      <c r="I271" s="67">
        <v>3</v>
      </c>
      <c r="J271" s="38">
        <f t="shared" ref="J271" si="131">H271*I271</f>
        <v>195.97500600000001</v>
      </c>
    </row>
    <row r="272" spans="1:10" ht="29.25" customHeight="1">
      <c r="A272" s="60" t="s">
        <v>476</v>
      </c>
      <c r="B272" s="63"/>
      <c r="C272" s="60" t="s">
        <v>477</v>
      </c>
      <c r="D272" s="62" t="s">
        <v>7</v>
      </c>
      <c r="E272" s="61">
        <v>31.02</v>
      </c>
      <c r="F272" s="61">
        <v>14.93</v>
      </c>
      <c r="G272" s="61">
        <v>45.95</v>
      </c>
      <c r="H272" s="7">
        <f t="shared" ref="H272:H275" si="132">G272*1.2293</f>
        <v>56.486335000000004</v>
      </c>
      <c r="I272" s="67">
        <v>1</v>
      </c>
      <c r="J272" s="38">
        <f t="shared" ref="J272:J275" si="133">H272*I272</f>
        <v>56.486335000000004</v>
      </c>
    </row>
    <row r="273" spans="1:12" ht="25.5">
      <c r="A273" s="64" t="s">
        <v>478</v>
      </c>
      <c r="B273" s="65" t="s">
        <v>479</v>
      </c>
      <c r="C273" s="64"/>
      <c r="D273" s="75"/>
      <c r="E273" s="76"/>
      <c r="F273" s="76"/>
      <c r="G273" s="76"/>
      <c r="H273" s="76"/>
      <c r="I273" s="76"/>
      <c r="J273" s="76"/>
    </row>
    <row r="274" spans="1:12" ht="25.5">
      <c r="A274" s="60" t="s">
        <v>480</v>
      </c>
      <c r="B274" s="63"/>
      <c r="C274" s="60" t="s">
        <v>481</v>
      </c>
      <c r="D274" s="62" t="s">
        <v>7</v>
      </c>
      <c r="E274" s="61">
        <v>221.4</v>
      </c>
      <c r="F274" s="61">
        <v>49.78</v>
      </c>
      <c r="G274" s="61">
        <v>271.18</v>
      </c>
      <c r="H274" s="7">
        <f t="shared" si="132"/>
        <v>333.36157400000002</v>
      </c>
      <c r="I274" s="67">
        <v>2</v>
      </c>
      <c r="J274" s="38">
        <f t="shared" si="133"/>
        <v>666.72314800000004</v>
      </c>
    </row>
    <row r="275" spans="1:12" ht="15" customHeight="1">
      <c r="A275" s="60" t="s">
        <v>482</v>
      </c>
      <c r="B275" s="63"/>
      <c r="C275" s="60" t="s">
        <v>483</v>
      </c>
      <c r="D275" s="62" t="s">
        <v>7</v>
      </c>
      <c r="E275" s="61">
        <v>211.35</v>
      </c>
      <c r="F275" s="61">
        <v>19.91</v>
      </c>
      <c r="G275" s="61">
        <v>231.26</v>
      </c>
      <c r="H275" s="7">
        <f t="shared" si="132"/>
        <v>284.28791799999999</v>
      </c>
      <c r="I275" s="67">
        <v>2</v>
      </c>
      <c r="J275" s="38">
        <f t="shared" si="133"/>
        <v>568.57583599999998</v>
      </c>
    </row>
    <row r="276" spans="1:12">
      <c r="A276" s="96"/>
      <c r="B276" s="63"/>
      <c r="C276" s="60"/>
      <c r="D276" s="62"/>
      <c r="E276" s="61"/>
      <c r="F276" s="61"/>
      <c r="G276" s="61"/>
      <c r="H276" s="7"/>
      <c r="I276" s="54" t="s">
        <v>30</v>
      </c>
      <c r="J276" s="55">
        <f>SUM(J271:J275)</f>
        <v>1487.760325</v>
      </c>
    </row>
    <row r="277" spans="1:12">
      <c r="A277" s="77" t="s">
        <v>484</v>
      </c>
      <c r="B277" s="77" t="s">
        <v>485</v>
      </c>
      <c r="C277" s="78"/>
      <c r="D277" s="79"/>
      <c r="E277" s="80"/>
      <c r="F277" s="80"/>
      <c r="G277" s="80"/>
      <c r="H277" s="80"/>
      <c r="I277" s="80"/>
      <c r="J277" s="80"/>
    </row>
    <row r="278" spans="1:12">
      <c r="A278" s="81" t="s">
        <v>486</v>
      </c>
      <c r="B278" s="81" t="s">
        <v>487</v>
      </c>
      <c r="C278" s="82"/>
      <c r="D278" s="83"/>
      <c r="E278" s="84"/>
      <c r="F278" s="84"/>
      <c r="G278" s="84"/>
      <c r="H278" s="84"/>
      <c r="I278" s="84"/>
      <c r="J278" s="84"/>
    </row>
    <row r="279" spans="1:12" ht="25.5">
      <c r="A279" s="60" t="s">
        <v>548</v>
      </c>
      <c r="B279" s="63"/>
      <c r="C279" s="60" t="s">
        <v>549</v>
      </c>
      <c r="D279" s="62" t="s">
        <v>7</v>
      </c>
      <c r="E279" s="61">
        <v>468.19</v>
      </c>
      <c r="F279" s="61">
        <v>46.68</v>
      </c>
      <c r="G279" s="61">
        <v>514.87</v>
      </c>
      <c r="H279" s="7">
        <f t="shared" ref="H279" si="134">G279*1.2293</f>
        <v>632.92969100000005</v>
      </c>
      <c r="I279" s="67">
        <v>1</v>
      </c>
      <c r="J279" s="38">
        <f t="shared" ref="J279" si="135">H279*I279</f>
        <v>632.92969100000005</v>
      </c>
    </row>
    <row r="280" spans="1:12" ht="25.5">
      <c r="A280" s="64" t="s">
        <v>488</v>
      </c>
      <c r="B280" s="65" t="s">
        <v>489</v>
      </c>
      <c r="C280" s="64"/>
      <c r="D280" s="75"/>
      <c r="E280" s="76"/>
      <c r="F280" s="76"/>
      <c r="G280" s="76"/>
      <c r="H280" s="76"/>
      <c r="I280" s="76"/>
      <c r="J280" s="76"/>
    </row>
    <row r="281" spans="1:12">
      <c r="A281" s="60" t="s">
        <v>490</v>
      </c>
      <c r="B281" s="63"/>
      <c r="C281" s="60" t="s">
        <v>491</v>
      </c>
      <c r="D281" s="62" t="s">
        <v>7</v>
      </c>
      <c r="E281" s="61">
        <v>55.69</v>
      </c>
      <c r="F281" s="61">
        <v>9.9600000000000009</v>
      </c>
      <c r="G281" s="61">
        <v>65.650000000000006</v>
      </c>
      <c r="H281" s="7">
        <f t="shared" ref="H281:H283" si="136">G281*1.2293</f>
        <v>80.703545000000005</v>
      </c>
      <c r="I281" s="67">
        <v>1</v>
      </c>
      <c r="J281" s="38">
        <f t="shared" ref="J281:J283" si="137">H281*I281</f>
        <v>80.703545000000005</v>
      </c>
    </row>
    <row r="282" spans="1:12" ht="25.5">
      <c r="A282" s="64" t="s">
        <v>492</v>
      </c>
      <c r="B282" s="65" t="s">
        <v>493</v>
      </c>
      <c r="C282" s="64"/>
      <c r="D282" s="75"/>
      <c r="E282" s="76"/>
      <c r="F282" s="76"/>
      <c r="G282" s="76"/>
      <c r="H282" s="76"/>
      <c r="I282" s="76"/>
      <c r="J282" s="76"/>
    </row>
    <row r="283" spans="1:12">
      <c r="A283" s="60" t="s">
        <v>494</v>
      </c>
      <c r="B283" s="63"/>
      <c r="C283" s="60" t="s">
        <v>495</v>
      </c>
      <c r="D283" s="62" t="s">
        <v>7</v>
      </c>
      <c r="E283" s="61">
        <v>0</v>
      </c>
      <c r="F283" s="61">
        <v>108</v>
      </c>
      <c r="G283" s="61">
        <v>108</v>
      </c>
      <c r="H283" s="7">
        <f t="shared" si="136"/>
        <v>132.76439999999999</v>
      </c>
      <c r="I283" s="67">
        <v>1</v>
      </c>
      <c r="J283" s="38">
        <f t="shared" si="137"/>
        <v>132.76439999999999</v>
      </c>
      <c r="L283" s="8"/>
    </row>
    <row r="284" spans="1:12">
      <c r="A284" s="117"/>
      <c r="B284" s="118"/>
      <c r="C284" s="119"/>
      <c r="D284" s="120"/>
      <c r="E284" s="121"/>
      <c r="F284" s="121"/>
      <c r="G284" s="121"/>
      <c r="H284" s="7"/>
      <c r="I284" s="54" t="s">
        <v>30</v>
      </c>
      <c r="J284" s="55">
        <f>SUM(J277:J283)</f>
        <v>846.39763600000003</v>
      </c>
      <c r="L284" s="8"/>
    </row>
    <row r="285" spans="1:12">
      <c r="A285" s="33" t="s">
        <v>12</v>
      </c>
      <c r="B285" s="19" t="s">
        <v>13</v>
      </c>
      <c r="C285" s="20"/>
      <c r="D285" s="21"/>
      <c r="E285" s="21"/>
      <c r="F285" s="21"/>
      <c r="G285" s="21"/>
      <c r="H285" s="21"/>
      <c r="I285" s="21"/>
      <c r="J285" s="34"/>
    </row>
    <row r="286" spans="1:12">
      <c r="A286" s="81" t="s">
        <v>496</v>
      </c>
      <c r="B286" s="81" t="s">
        <v>497</v>
      </c>
      <c r="C286" s="82"/>
      <c r="D286" s="83"/>
      <c r="E286" s="84"/>
      <c r="F286" s="84"/>
      <c r="G286" s="84"/>
      <c r="H286" s="4"/>
      <c r="I286" s="4"/>
      <c r="J286" s="36"/>
    </row>
    <row r="287" spans="1:12" ht="25.5">
      <c r="A287" s="60" t="s">
        <v>498</v>
      </c>
      <c r="B287" s="63"/>
      <c r="C287" s="60" t="s">
        <v>499</v>
      </c>
      <c r="D287" s="62" t="s">
        <v>7</v>
      </c>
      <c r="E287" s="61">
        <v>19.63</v>
      </c>
      <c r="F287" s="61">
        <v>33.18</v>
      </c>
      <c r="G287" s="61">
        <v>52.81</v>
      </c>
      <c r="H287" s="7">
        <f>G287*1.2293</f>
        <v>64.919333000000009</v>
      </c>
      <c r="I287" s="48">
        <v>5</v>
      </c>
      <c r="J287" s="38">
        <f>I287*H287</f>
        <v>324.59666500000003</v>
      </c>
    </row>
    <row r="288" spans="1:12" ht="25.5">
      <c r="A288" s="64" t="s">
        <v>500</v>
      </c>
      <c r="B288" s="65" t="s">
        <v>501</v>
      </c>
      <c r="C288" s="64"/>
      <c r="D288" s="75"/>
      <c r="E288" s="76"/>
      <c r="F288" s="76"/>
      <c r="G288" s="76"/>
      <c r="H288" s="76"/>
      <c r="I288" s="76"/>
      <c r="J288" s="76"/>
    </row>
    <row r="289" spans="1:12">
      <c r="A289" s="60" t="s">
        <v>502</v>
      </c>
      <c r="B289" s="63"/>
      <c r="C289" s="60" t="s">
        <v>503</v>
      </c>
      <c r="D289" s="62" t="s">
        <v>7</v>
      </c>
      <c r="E289" s="61">
        <v>63.28</v>
      </c>
      <c r="F289" s="61">
        <v>150.08000000000001</v>
      </c>
      <c r="G289" s="61">
        <v>213.36</v>
      </c>
      <c r="H289" s="7">
        <f t="shared" ref="H289:H291" si="138">G289*1.2293</f>
        <v>262.28344800000002</v>
      </c>
      <c r="I289" s="67">
        <v>3</v>
      </c>
      <c r="J289" s="38">
        <f t="shared" ref="J289:J291" si="139">I289*H289</f>
        <v>786.85034400000006</v>
      </c>
    </row>
    <row r="290" spans="1:12" ht="25.5">
      <c r="A290" s="64" t="s">
        <v>504</v>
      </c>
      <c r="B290" s="65" t="s">
        <v>505</v>
      </c>
      <c r="C290" s="64"/>
      <c r="D290" s="75"/>
      <c r="E290" s="76"/>
      <c r="F290" s="76"/>
      <c r="G290" s="76"/>
      <c r="H290" s="76"/>
      <c r="I290" s="76"/>
      <c r="J290" s="76"/>
    </row>
    <row r="291" spans="1:12" ht="16.5" customHeight="1">
      <c r="A291" s="60" t="s">
        <v>506</v>
      </c>
      <c r="B291" s="63"/>
      <c r="C291" s="60" t="s">
        <v>507</v>
      </c>
      <c r="D291" s="62" t="s">
        <v>7</v>
      </c>
      <c r="E291" s="61">
        <v>17.25</v>
      </c>
      <c r="F291" s="61">
        <v>33.18</v>
      </c>
      <c r="G291" s="61">
        <v>50.43</v>
      </c>
      <c r="H291" s="7">
        <f t="shared" si="138"/>
        <v>61.993599000000003</v>
      </c>
      <c r="I291" s="67">
        <v>5</v>
      </c>
      <c r="J291" s="38">
        <f t="shared" si="139"/>
        <v>309.96799500000003</v>
      </c>
    </row>
    <row r="292" spans="1:12" ht="25.5">
      <c r="A292" s="64" t="s">
        <v>508</v>
      </c>
      <c r="B292" s="65" t="s">
        <v>509</v>
      </c>
      <c r="C292" s="64"/>
      <c r="D292" s="75"/>
      <c r="E292" s="76"/>
      <c r="F292" s="76"/>
      <c r="G292" s="76"/>
      <c r="H292" s="76"/>
      <c r="I292" s="76"/>
      <c r="J292" s="76"/>
    </row>
    <row r="293" spans="1:12" ht="25.5">
      <c r="A293" s="60" t="s">
        <v>510</v>
      </c>
      <c r="B293" s="63"/>
      <c r="C293" s="60" t="s">
        <v>511</v>
      </c>
      <c r="D293" s="62" t="s">
        <v>7</v>
      </c>
      <c r="E293" s="61">
        <v>256.27</v>
      </c>
      <c r="F293" s="61">
        <v>49.78</v>
      </c>
      <c r="G293" s="61">
        <v>306.05</v>
      </c>
      <c r="H293" s="7">
        <f t="shared" ref="H293" si="140">G293*1.2293</f>
        <v>376.22726500000005</v>
      </c>
      <c r="I293" s="67">
        <v>2</v>
      </c>
      <c r="J293" s="38">
        <f t="shared" ref="J293" si="141">I293*H293</f>
        <v>752.45453000000009</v>
      </c>
    </row>
    <row r="294" spans="1:12">
      <c r="A294" s="96"/>
      <c r="B294" s="63"/>
      <c r="C294" s="60"/>
      <c r="D294" s="62"/>
      <c r="E294" s="61"/>
      <c r="F294" s="61"/>
      <c r="G294" s="61"/>
      <c r="H294" s="98"/>
      <c r="I294" s="54" t="s">
        <v>30</v>
      </c>
      <c r="J294" s="55">
        <f>SUM(J287:J293)</f>
        <v>2173.8695339999999</v>
      </c>
    </row>
    <row r="295" spans="1:12">
      <c r="A295" s="113" t="s">
        <v>512</v>
      </c>
      <c r="B295" s="113" t="s">
        <v>513</v>
      </c>
      <c r="C295" s="114"/>
      <c r="D295" s="115"/>
      <c r="E295" s="116"/>
      <c r="F295" s="116"/>
      <c r="G295" s="116"/>
      <c r="H295" s="116"/>
      <c r="I295" s="116"/>
      <c r="J295" s="116"/>
    </row>
    <row r="296" spans="1:12" ht="25.5">
      <c r="A296" s="64" t="s">
        <v>514</v>
      </c>
      <c r="B296" s="65" t="s">
        <v>515</v>
      </c>
      <c r="C296" s="64"/>
      <c r="D296" s="75"/>
      <c r="E296" s="76"/>
      <c r="F296" s="76"/>
      <c r="G296" s="76"/>
      <c r="H296" s="76"/>
      <c r="I296" s="76"/>
      <c r="J296" s="76"/>
    </row>
    <row r="297" spans="1:12" ht="28.5" customHeight="1">
      <c r="A297" s="60" t="s">
        <v>516</v>
      </c>
      <c r="B297" s="63"/>
      <c r="C297" s="60" t="s">
        <v>517</v>
      </c>
      <c r="D297" s="62" t="s">
        <v>7</v>
      </c>
      <c r="E297" s="61">
        <v>94.74</v>
      </c>
      <c r="F297" s="61">
        <v>16.600000000000001</v>
      </c>
      <c r="G297" s="61">
        <v>111.34</v>
      </c>
      <c r="H297" s="7">
        <f t="shared" ref="H297" si="142">G297*1.2293</f>
        <v>136.870262</v>
      </c>
      <c r="I297" s="67">
        <v>5</v>
      </c>
      <c r="J297" s="38">
        <f t="shared" ref="J297" si="143">I297*H297</f>
        <v>684.35131000000001</v>
      </c>
    </row>
    <row r="298" spans="1:12" ht="25.5">
      <c r="A298" s="64" t="s">
        <v>518</v>
      </c>
      <c r="B298" s="65" t="s">
        <v>519</v>
      </c>
      <c r="C298" s="64"/>
      <c r="D298" s="75"/>
      <c r="E298" s="76"/>
      <c r="F298" s="76"/>
      <c r="G298" s="76"/>
      <c r="H298" s="76"/>
      <c r="I298" s="76"/>
      <c r="J298" s="76"/>
    </row>
    <row r="299" spans="1:12" ht="16.5" customHeight="1">
      <c r="A299" s="60" t="s">
        <v>520</v>
      </c>
      <c r="B299" s="63"/>
      <c r="C299" s="60" t="s">
        <v>521</v>
      </c>
      <c r="D299" s="62" t="s">
        <v>7</v>
      </c>
      <c r="E299" s="61">
        <v>98.42</v>
      </c>
      <c r="F299" s="61">
        <v>13.78</v>
      </c>
      <c r="G299" s="61">
        <v>112.2</v>
      </c>
      <c r="H299" s="7">
        <f t="shared" ref="H299" si="144">G299*1.2293</f>
        <v>137.92746</v>
      </c>
      <c r="I299" s="67">
        <v>2</v>
      </c>
      <c r="J299" s="38">
        <f t="shared" ref="J299" si="145">I299*H299</f>
        <v>275.85491999999999</v>
      </c>
    </row>
    <row r="300" spans="1:12" ht="15.75" customHeight="1">
      <c r="A300" s="60" t="s">
        <v>522</v>
      </c>
      <c r="B300" s="63"/>
      <c r="C300" s="60" t="s">
        <v>523</v>
      </c>
      <c r="D300" s="62" t="s">
        <v>7</v>
      </c>
      <c r="E300" s="61">
        <v>95.37</v>
      </c>
      <c r="F300" s="61">
        <v>13.78</v>
      </c>
      <c r="G300" s="61">
        <v>109.15</v>
      </c>
      <c r="H300" s="7">
        <f t="shared" ref="H300:H301" si="146">G300*1.2293</f>
        <v>134.17809500000001</v>
      </c>
      <c r="I300" s="67">
        <v>1</v>
      </c>
      <c r="J300" s="38">
        <f t="shared" ref="J300:J301" si="147">I300*H300</f>
        <v>134.17809500000001</v>
      </c>
    </row>
    <row r="301" spans="1:12" ht="16.5" customHeight="1">
      <c r="A301" s="60" t="s">
        <v>524</v>
      </c>
      <c r="B301" s="63"/>
      <c r="C301" s="60" t="s">
        <v>525</v>
      </c>
      <c r="D301" s="62" t="s">
        <v>7</v>
      </c>
      <c r="E301" s="61">
        <v>132.15</v>
      </c>
      <c r="F301" s="61">
        <v>13.78</v>
      </c>
      <c r="G301" s="61">
        <v>145.93</v>
      </c>
      <c r="H301" s="7">
        <f t="shared" si="146"/>
        <v>179.391749</v>
      </c>
      <c r="I301" s="67">
        <v>2</v>
      </c>
      <c r="J301" s="38">
        <f t="shared" si="147"/>
        <v>358.78349800000001</v>
      </c>
    </row>
    <row r="302" spans="1:12" ht="25.5">
      <c r="A302" s="64" t="s">
        <v>526</v>
      </c>
      <c r="B302" s="65" t="s">
        <v>527</v>
      </c>
      <c r="C302" s="64"/>
      <c r="D302" s="75"/>
      <c r="E302" s="76"/>
      <c r="F302" s="76"/>
      <c r="G302" s="76"/>
      <c r="H302" s="76"/>
      <c r="I302" s="76"/>
      <c r="J302" s="76"/>
    </row>
    <row r="303" spans="1:12" ht="27.75" customHeight="1">
      <c r="A303" s="60" t="s">
        <v>528</v>
      </c>
      <c r="B303" s="63"/>
      <c r="C303" s="60" t="s">
        <v>529</v>
      </c>
      <c r="D303" s="62" t="s">
        <v>7</v>
      </c>
      <c r="E303" s="61">
        <v>18.87</v>
      </c>
      <c r="F303" s="61">
        <v>0</v>
      </c>
      <c r="G303" s="61">
        <v>18.87</v>
      </c>
      <c r="H303" s="7">
        <f t="shared" ref="H303" si="148">G303*1.2293</f>
        <v>23.196891000000001</v>
      </c>
      <c r="I303" s="67">
        <v>5</v>
      </c>
      <c r="J303" s="38">
        <f t="shared" ref="J303" si="149">I303*H303</f>
        <v>115.984455</v>
      </c>
    </row>
    <row r="304" spans="1:12">
      <c r="A304" s="173"/>
      <c r="B304" s="174"/>
      <c r="C304" s="174"/>
      <c r="D304" s="174"/>
      <c r="E304" s="174"/>
      <c r="F304" s="174"/>
      <c r="G304" s="174"/>
      <c r="H304" s="51"/>
      <c r="I304" s="54" t="s">
        <v>30</v>
      </c>
      <c r="J304" s="55">
        <f>SUM(J297:J303)</f>
        <v>1569.152278</v>
      </c>
      <c r="L304" s="122"/>
    </row>
    <row r="305" spans="1:10">
      <c r="A305" s="33" t="s">
        <v>14</v>
      </c>
      <c r="B305" s="19" t="s">
        <v>15</v>
      </c>
      <c r="C305" s="20"/>
      <c r="D305" s="21"/>
      <c r="E305" s="21"/>
      <c r="F305" s="21"/>
      <c r="G305" s="21"/>
      <c r="H305" s="21"/>
      <c r="I305" s="21"/>
      <c r="J305" s="34"/>
    </row>
    <row r="306" spans="1:10">
      <c r="A306" s="35" t="s">
        <v>16</v>
      </c>
      <c r="B306" s="1" t="s">
        <v>17</v>
      </c>
      <c r="C306" s="2"/>
      <c r="D306" s="3"/>
      <c r="E306" s="4"/>
      <c r="F306" s="4"/>
      <c r="G306" s="4"/>
      <c r="H306" s="4"/>
      <c r="I306" s="4"/>
      <c r="J306" s="36"/>
    </row>
    <row r="307" spans="1:10" ht="29.25" customHeight="1">
      <c r="A307" s="37" t="s">
        <v>18</v>
      </c>
      <c r="B307" s="5"/>
      <c r="C307" s="6" t="s">
        <v>19</v>
      </c>
      <c r="D307" s="5" t="s">
        <v>0</v>
      </c>
      <c r="E307" s="61">
        <v>1.85</v>
      </c>
      <c r="F307" s="61">
        <v>0.11</v>
      </c>
      <c r="G307" s="61">
        <v>1.96</v>
      </c>
      <c r="H307" s="7">
        <f t="shared" ref="H307" si="150">G307*1.2293</f>
        <v>2.4094280000000001</v>
      </c>
      <c r="I307" s="68">
        <f>75*2</f>
        <v>150</v>
      </c>
      <c r="J307" s="38">
        <f>H307*I307</f>
        <v>361.41419999999999</v>
      </c>
    </row>
    <row r="308" spans="1:10" ht="15" customHeight="1">
      <c r="A308" s="60"/>
      <c r="B308" s="63"/>
      <c r="C308" s="60"/>
      <c r="D308" s="62"/>
      <c r="E308" s="61"/>
      <c r="F308" s="61"/>
      <c r="G308" s="61"/>
      <c r="H308" s="7"/>
      <c r="I308" s="68"/>
      <c r="J308" s="38"/>
    </row>
    <row r="309" spans="1:10">
      <c r="A309" s="35" t="s">
        <v>20</v>
      </c>
      <c r="B309" s="1" t="s">
        <v>21</v>
      </c>
      <c r="C309" s="2"/>
      <c r="D309" s="3"/>
      <c r="E309" s="4"/>
      <c r="F309" s="4"/>
      <c r="G309" s="4"/>
      <c r="H309" s="4"/>
      <c r="I309" s="4"/>
      <c r="J309" s="36"/>
    </row>
    <row r="310" spans="1:10" ht="16.5" customHeight="1">
      <c r="A310" s="60" t="s">
        <v>22</v>
      </c>
      <c r="B310" s="63"/>
      <c r="C310" s="60" t="s">
        <v>23</v>
      </c>
      <c r="D310" s="62" t="s">
        <v>10</v>
      </c>
      <c r="E310" s="61">
        <v>28.87</v>
      </c>
      <c r="F310" s="61">
        <v>8.14</v>
      </c>
      <c r="G310" s="61">
        <v>37.01</v>
      </c>
      <c r="H310" s="7">
        <f t="shared" ref="H310:H311" si="151">G310*1.2293</f>
        <v>45.496392999999998</v>
      </c>
      <c r="I310" s="48">
        <v>75</v>
      </c>
      <c r="J310" s="38">
        <f t="shared" ref="J310:J311" si="152">G310*I310</f>
        <v>2775.75</v>
      </c>
    </row>
    <row r="311" spans="1:10" ht="13.5" customHeight="1">
      <c r="A311" s="60" t="s">
        <v>532</v>
      </c>
      <c r="B311" s="63"/>
      <c r="C311" s="60" t="s">
        <v>533</v>
      </c>
      <c r="D311" s="62" t="s">
        <v>11</v>
      </c>
      <c r="E311" s="61">
        <v>393.91</v>
      </c>
      <c r="F311" s="61">
        <v>59.84</v>
      </c>
      <c r="G311" s="61">
        <v>453.75</v>
      </c>
      <c r="H311" s="7">
        <f t="shared" si="151"/>
        <v>557.79487500000005</v>
      </c>
      <c r="I311" s="48">
        <f>75*0.3*0.1</f>
        <v>2.25</v>
      </c>
      <c r="J311" s="38">
        <f t="shared" si="152"/>
        <v>1020.9375</v>
      </c>
    </row>
    <row r="312" spans="1:10">
      <c r="A312" s="135"/>
      <c r="B312" s="136"/>
      <c r="C312" s="136"/>
      <c r="D312" s="136"/>
      <c r="E312" s="136"/>
      <c r="F312" s="136"/>
      <c r="G312" s="137"/>
      <c r="H312" s="52"/>
      <c r="I312" s="54" t="s">
        <v>30</v>
      </c>
      <c r="J312" s="55">
        <f>SUM(J307:J311)</f>
        <v>4158.1017000000002</v>
      </c>
    </row>
    <row r="313" spans="1:10">
      <c r="A313" s="33" t="s">
        <v>24</v>
      </c>
      <c r="B313" s="19" t="s">
        <v>25</v>
      </c>
      <c r="C313" s="20"/>
      <c r="D313" s="21"/>
      <c r="E313" s="21"/>
      <c r="F313" s="21"/>
      <c r="G313" s="22"/>
      <c r="H313" s="22"/>
      <c r="I313" s="21"/>
      <c r="J313" s="34"/>
    </row>
    <row r="314" spans="1:10" ht="25.5">
      <c r="A314" s="64" t="s">
        <v>541</v>
      </c>
      <c r="B314" s="65" t="s">
        <v>542</v>
      </c>
      <c r="C314" s="64"/>
      <c r="D314" s="75"/>
      <c r="E314" s="76"/>
      <c r="F314" s="76"/>
      <c r="G314" s="76"/>
      <c r="H314" s="18"/>
      <c r="I314" s="4"/>
      <c r="J314" s="36"/>
    </row>
    <row r="315" spans="1:10" ht="27" customHeight="1">
      <c r="A315" s="60" t="s">
        <v>543</v>
      </c>
      <c r="B315" s="63"/>
      <c r="C315" s="60" t="s">
        <v>544</v>
      </c>
      <c r="D315" s="62" t="s">
        <v>7</v>
      </c>
      <c r="E315" s="61">
        <v>7.94</v>
      </c>
      <c r="F315" s="61">
        <v>4.3499999999999996</v>
      </c>
      <c r="G315" s="61">
        <v>12.29</v>
      </c>
      <c r="H315" s="7">
        <f t="shared" ref="H315" si="153">G315*1.2293</f>
        <v>15.108096999999999</v>
      </c>
      <c r="I315" s="48">
        <v>4</v>
      </c>
      <c r="J315" s="38">
        <f t="shared" ref="J315" si="154">G315*I315</f>
        <v>49.16</v>
      </c>
    </row>
    <row r="316" spans="1:10" ht="28.5" customHeight="1">
      <c r="A316" s="60" t="s">
        <v>545</v>
      </c>
      <c r="B316" s="63"/>
      <c r="C316" s="60" t="s">
        <v>546</v>
      </c>
      <c r="D316" s="62" t="s">
        <v>7</v>
      </c>
      <c r="E316" s="61">
        <v>13.01</v>
      </c>
      <c r="F316" s="61">
        <v>4.3499999999999996</v>
      </c>
      <c r="G316" s="61">
        <v>17.36</v>
      </c>
      <c r="H316" s="7">
        <f t="shared" ref="H316" si="155">G316*1.2293</f>
        <v>21.340648000000002</v>
      </c>
      <c r="I316" s="48">
        <v>7</v>
      </c>
      <c r="J316" s="38">
        <f t="shared" ref="J316" si="156">G316*I316</f>
        <v>121.52</v>
      </c>
    </row>
    <row r="317" spans="1:10" ht="15.75" thickBot="1">
      <c r="A317" s="168"/>
      <c r="B317" s="169"/>
      <c r="C317" s="169"/>
      <c r="D317" s="169"/>
      <c r="E317" s="169"/>
      <c r="F317" s="169"/>
      <c r="G317" s="170"/>
      <c r="H317" s="49"/>
      <c r="I317" s="57" t="s">
        <v>30</v>
      </c>
      <c r="J317" s="58">
        <f>SUM(J315:J316)</f>
        <v>170.68</v>
      </c>
    </row>
    <row r="318" spans="1:10" ht="19.5" thickBot="1">
      <c r="G318" s="162" t="s">
        <v>31</v>
      </c>
      <c r="H318" s="163"/>
      <c r="I318" s="164"/>
      <c r="J318" s="39">
        <f>J317+J312+J304+J294+J284+J276+J268+J254+J251+J224+J214+J206+J198+J183+J171+J161+J145+J141+J137+J125+J121+J110+J106+J102+J96+J89+J81+J77+J70+J65+J59+J55+J51+J47+J43+J32+J28+J22+J14+J85</f>
        <v>240291.13017598118</v>
      </c>
    </row>
    <row r="319" spans="1:10" ht="36" customHeight="1">
      <c r="C319" s="25"/>
    </row>
    <row r="320" spans="1:10" ht="63.75" customHeight="1">
      <c r="C320" s="124" t="s">
        <v>551</v>
      </c>
      <c r="D320" s="125"/>
      <c r="E320" s="125"/>
      <c r="F320" s="134" t="s">
        <v>552</v>
      </c>
      <c r="G320" s="134"/>
      <c r="H320" s="134"/>
      <c r="I320" s="134"/>
    </row>
    <row r="321" spans="3:9">
      <c r="C321" s="124" t="s">
        <v>550</v>
      </c>
      <c r="D321" s="125"/>
      <c r="E321" s="125"/>
      <c r="F321" s="134" t="s">
        <v>553</v>
      </c>
      <c r="G321" s="134"/>
      <c r="H321" s="134"/>
      <c r="I321" s="134"/>
    </row>
    <row r="322" spans="3:9">
      <c r="C322" s="45"/>
      <c r="G322" s="134"/>
      <c r="H322" s="134"/>
      <c r="I322" s="134"/>
    </row>
  </sheetData>
  <mergeCells count="18">
    <mergeCell ref="A6:B6"/>
    <mergeCell ref="D6:F6"/>
    <mergeCell ref="I6:J6"/>
    <mergeCell ref="G318:I318"/>
    <mergeCell ref="A7:J7"/>
    <mergeCell ref="A317:G317"/>
    <mergeCell ref="A43:G43"/>
    <mergeCell ref="A304:G304"/>
    <mergeCell ref="A1:J1"/>
    <mergeCell ref="A2:J2"/>
    <mergeCell ref="A3:J3"/>
    <mergeCell ref="A4:J4"/>
    <mergeCell ref="A5:J5"/>
    <mergeCell ref="F320:I320"/>
    <mergeCell ref="F321:I321"/>
    <mergeCell ref="A312:G312"/>
    <mergeCell ref="A14:G14"/>
    <mergeCell ref="G322:I322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topLeftCell="D1" workbookViewId="0">
      <selection activeCell="A2" sqref="A2:O2"/>
    </sheetView>
  </sheetViews>
  <sheetFormatPr defaultRowHeight="15"/>
  <cols>
    <col min="1" max="1" width="4.28515625" customWidth="1"/>
    <col min="2" max="2" width="53" customWidth="1"/>
    <col min="3" max="3" width="11.85546875" customWidth="1"/>
    <col min="5" max="5" width="7.42578125" customWidth="1"/>
    <col min="6" max="6" width="8.7109375" customWidth="1"/>
    <col min="7" max="7" width="8.140625" customWidth="1"/>
    <col min="8" max="8" width="10.28515625" customWidth="1"/>
    <col min="9" max="9" width="10.140625" bestFit="1" customWidth="1"/>
    <col min="10" max="10" width="10.28515625" customWidth="1"/>
    <col min="11" max="11" width="11.5703125" customWidth="1"/>
    <col min="12" max="12" width="12" customWidth="1"/>
    <col min="13" max="14" width="11.7109375" customWidth="1"/>
    <col min="15" max="15" width="12" customWidth="1"/>
  </cols>
  <sheetData>
    <row r="1" spans="1:15" ht="60" customHeight="1">
      <c r="A1" s="189" t="s">
        <v>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>
      <c r="A2" s="191" t="s">
        <v>27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>
      <c r="A3" s="193" t="s">
        <v>28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>
      <c r="A4" s="208" t="s">
        <v>39</v>
      </c>
      <c r="B4" s="209"/>
      <c r="C4" s="209"/>
      <c r="D4" s="9"/>
      <c r="E4" s="9"/>
      <c r="F4" s="9"/>
      <c r="G4" s="9"/>
      <c r="H4" s="206" t="s">
        <v>32</v>
      </c>
      <c r="I4" s="207"/>
      <c r="J4" s="207"/>
      <c r="K4" s="207"/>
      <c r="L4" s="207"/>
      <c r="M4" s="207"/>
      <c r="N4" s="207"/>
      <c r="O4" s="207"/>
    </row>
    <row r="5" spans="1:15">
      <c r="A5" s="208"/>
      <c r="B5" s="209"/>
      <c r="C5" s="209"/>
      <c r="D5" s="13" t="s">
        <v>33</v>
      </c>
      <c r="E5" s="14" t="s">
        <v>34</v>
      </c>
      <c r="F5" s="14" t="s">
        <v>35</v>
      </c>
      <c r="G5" s="14" t="s">
        <v>40</v>
      </c>
      <c r="H5" s="15">
        <v>1</v>
      </c>
      <c r="I5" s="15">
        <f>H5+1</f>
        <v>2</v>
      </c>
      <c r="J5" s="15">
        <f t="shared" ref="J5:O5" si="0">I5+1</f>
        <v>3</v>
      </c>
      <c r="K5" s="15">
        <f t="shared" si="0"/>
        <v>4</v>
      </c>
      <c r="L5" s="15">
        <f t="shared" si="0"/>
        <v>5</v>
      </c>
      <c r="M5" s="15">
        <f t="shared" si="0"/>
        <v>6</v>
      </c>
      <c r="N5" s="15">
        <f t="shared" si="0"/>
        <v>7</v>
      </c>
      <c r="O5" s="15">
        <f t="shared" si="0"/>
        <v>8</v>
      </c>
    </row>
    <row r="6" spans="1:15" ht="39.75" customHeight="1">
      <c r="A6" s="195" t="s">
        <v>570</v>
      </c>
      <c r="B6" s="196"/>
      <c r="C6" s="196"/>
      <c r="D6" s="30">
        <v>8</v>
      </c>
      <c r="E6" s="30">
        <v>1</v>
      </c>
      <c r="F6" s="31">
        <v>8</v>
      </c>
      <c r="G6" s="32"/>
      <c r="H6" s="16">
        <f t="shared" ref="H6:O7" si="1">IF(AND($E6&lt;=H$5,$F6&gt;=H$5)=TRUE,1,0)</f>
        <v>1</v>
      </c>
      <c r="I6" s="16">
        <f t="shared" si="1"/>
        <v>1</v>
      </c>
      <c r="J6" s="16">
        <f t="shared" si="1"/>
        <v>1</v>
      </c>
      <c r="K6" s="16">
        <f t="shared" si="1"/>
        <v>1</v>
      </c>
      <c r="L6" s="16">
        <f t="shared" si="1"/>
        <v>1</v>
      </c>
      <c r="M6" s="16">
        <f t="shared" si="1"/>
        <v>1</v>
      </c>
      <c r="N6" s="16">
        <f t="shared" si="1"/>
        <v>1</v>
      </c>
      <c r="O6" s="16">
        <f t="shared" si="1"/>
        <v>1</v>
      </c>
    </row>
    <row r="7" spans="1:15">
      <c r="A7" s="197" t="s">
        <v>36</v>
      </c>
      <c r="B7" s="197"/>
      <c r="C7" s="198"/>
      <c r="D7" s="201">
        <v>8</v>
      </c>
      <c r="E7" s="203">
        <f>MIN(E9:E22)</f>
        <v>1</v>
      </c>
      <c r="F7" s="203">
        <v>8</v>
      </c>
      <c r="G7" s="204"/>
      <c r="H7" s="10">
        <f t="shared" si="1"/>
        <v>1</v>
      </c>
      <c r="I7" s="10">
        <f t="shared" si="1"/>
        <v>1</v>
      </c>
      <c r="J7" s="10">
        <f t="shared" si="1"/>
        <v>1</v>
      </c>
      <c r="K7" s="10">
        <f t="shared" si="1"/>
        <v>1</v>
      </c>
      <c r="L7" s="10">
        <f t="shared" si="1"/>
        <v>1</v>
      </c>
      <c r="M7" s="10">
        <f t="shared" si="1"/>
        <v>1</v>
      </c>
      <c r="N7" s="10">
        <f t="shared" si="1"/>
        <v>1</v>
      </c>
      <c r="O7" s="10">
        <f t="shared" si="1"/>
        <v>1</v>
      </c>
    </row>
    <row r="8" spans="1:15">
      <c r="A8" s="199"/>
      <c r="B8" s="199"/>
      <c r="C8" s="200"/>
      <c r="D8" s="202"/>
      <c r="E8" s="202"/>
      <c r="F8" s="202"/>
      <c r="G8" s="205"/>
      <c r="H8" s="10"/>
      <c r="I8" s="10"/>
      <c r="J8" s="10"/>
      <c r="K8" s="10"/>
      <c r="L8" s="10"/>
      <c r="M8" s="10"/>
      <c r="N8" s="10"/>
      <c r="O8" s="10"/>
    </row>
    <row r="9" spans="1:15">
      <c r="A9" s="176">
        <v>1</v>
      </c>
      <c r="B9" s="178" t="str">
        <f>Orçamento!B9</f>
        <v>INÍCIO, APOIO E ADMINISTRAÇÃO DA OBRA</v>
      </c>
      <c r="C9" s="180">
        <f>Orçamento!J14</f>
        <v>2142.0798359999999</v>
      </c>
      <c r="D9" s="175">
        <f>F9-E9+1</f>
        <v>1</v>
      </c>
      <c r="E9" s="177">
        <v>1</v>
      </c>
      <c r="F9" s="177">
        <v>1</v>
      </c>
      <c r="G9" s="11" t="s">
        <v>32</v>
      </c>
      <c r="H9" s="12">
        <f t="shared" ref="H9:O9" si="2">IF(IF(AND($E9&lt;=H$5,$F9&gt;=H$5)=TRUE,1,0)=1,$C9/$D9,0)</f>
        <v>2142.0798359999999</v>
      </c>
      <c r="I9" s="12">
        <f t="shared" si="2"/>
        <v>0</v>
      </c>
      <c r="J9" s="12">
        <f t="shared" si="2"/>
        <v>0</v>
      </c>
      <c r="K9" s="12">
        <f t="shared" si="2"/>
        <v>0</v>
      </c>
      <c r="L9" s="12">
        <f t="shared" si="2"/>
        <v>0</v>
      </c>
      <c r="M9" s="12">
        <f t="shared" si="2"/>
        <v>0</v>
      </c>
      <c r="N9" s="12">
        <f t="shared" si="2"/>
        <v>0</v>
      </c>
      <c r="O9" s="12">
        <f t="shared" si="2"/>
        <v>0</v>
      </c>
    </row>
    <row r="10" spans="1:15">
      <c r="A10" s="176"/>
      <c r="B10" s="179"/>
      <c r="C10" s="181"/>
      <c r="D10" s="176"/>
      <c r="E10" s="176"/>
      <c r="F10" s="176"/>
      <c r="G10" s="11" t="s">
        <v>37</v>
      </c>
      <c r="H10" s="12">
        <f>IF(H9&gt;0,H9,0)</f>
        <v>2142.0798359999999</v>
      </c>
      <c r="I10" s="12">
        <f>IF(I9&gt;0,I9+H10,0)</f>
        <v>0</v>
      </c>
      <c r="J10" s="12">
        <f t="shared" ref="J10:O10" si="3">IF(J9&gt;0,J9+I10,0)</f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</row>
    <row r="11" spans="1:15">
      <c r="A11" s="176">
        <v>2</v>
      </c>
      <c r="B11" s="178" t="str">
        <f>Orçamento!B15</f>
        <v>FORMA</v>
      </c>
      <c r="C11" s="180">
        <f>Orçamento!J22</f>
        <v>8118.54306</v>
      </c>
      <c r="D11" s="175">
        <f t="shared" ref="D11" si="4">F11-E11+1</f>
        <v>3</v>
      </c>
      <c r="E11" s="177">
        <v>1</v>
      </c>
      <c r="F11" s="177">
        <v>3</v>
      </c>
      <c r="G11" s="11" t="s">
        <v>32</v>
      </c>
      <c r="H11" s="12">
        <f t="shared" ref="H11:O11" si="5">IF(IF(AND($E11&lt;=H$5,$F11&gt;=H$5)=TRUE,1,0)=1,$C11/$D11,0)</f>
        <v>2706.18102</v>
      </c>
      <c r="I11" s="12">
        <f t="shared" si="5"/>
        <v>2706.18102</v>
      </c>
      <c r="J11" s="12">
        <f t="shared" si="5"/>
        <v>2706.18102</v>
      </c>
      <c r="K11" s="12">
        <f t="shared" si="5"/>
        <v>0</v>
      </c>
      <c r="L11" s="12">
        <f t="shared" si="5"/>
        <v>0</v>
      </c>
      <c r="M11" s="12">
        <f t="shared" si="5"/>
        <v>0</v>
      </c>
      <c r="N11" s="12">
        <f t="shared" si="5"/>
        <v>0</v>
      </c>
      <c r="O11" s="12">
        <f t="shared" si="5"/>
        <v>0</v>
      </c>
    </row>
    <row r="12" spans="1:15">
      <c r="A12" s="176"/>
      <c r="B12" s="179"/>
      <c r="C12" s="181"/>
      <c r="D12" s="176"/>
      <c r="E12" s="176"/>
      <c r="F12" s="176"/>
      <c r="G12" s="11" t="s">
        <v>37</v>
      </c>
      <c r="H12" s="12">
        <f>IF(H11&gt;0,H11,0)</f>
        <v>2706.18102</v>
      </c>
      <c r="I12" s="12">
        <f>IF(I11&gt;0,I11+H12,0)</f>
        <v>5412.36204</v>
      </c>
      <c r="J12" s="12">
        <f t="shared" ref="J12:O12" si="6">IF(J11&gt;0,J11+I12,0)</f>
        <v>8118.54306</v>
      </c>
      <c r="K12" s="12">
        <f t="shared" si="6"/>
        <v>0</v>
      </c>
      <c r="L12" s="12">
        <f t="shared" si="6"/>
        <v>0</v>
      </c>
      <c r="M12" s="12">
        <f t="shared" si="6"/>
        <v>0</v>
      </c>
      <c r="N12" s="12">
        <f t="shared" si="6"/>
        <v>0</v>
      </c>
      <c r="O12" s="12">
        <f t="shared" si="6"/>
        <v>0</v>
      </c>
    </row>
    <row r="13" spans="1:15">
      <c r="A13" s="176">
        <v>3</v>
      </c>
      <c r="B13" s="178" t="str">
        <f>Orçamento!B23</f>
        <v>ARMADURA E CORDOALHA ESTRUTURAL</v>
      </c>
      <c r="C13" s="180">
        <f>Orçamento!J28</f>
        <v>7947.9346594999997</v>
      </c>
      <c r="D13" s="175">
        <f t="shared" ref="D13" si="7">F13-E13+1</f>
        <v>4</v>
      </c>
      <c r="E13" s="177">
        <v>1</v>
      </c>
      <c r="F13" s="177">
        <v>4</v>
      </c>
      <c r="G13" s="11" t="s">
        <v>32</v>
      </c>
      <c r="H13" s="12">
        <f t="shared" ref="H13:O13" si="8">IF(IF(AND($E13&lt;=H$5,$F13&gt;=H$5)=TRUE,1,0)=1,$C13/$D13,0)</f>
        <v>1986.9836648749999</v>
      </c>
      <c r="I13" s="12">
        <f t="shared" si="8"/>
        <v>1986.9836648749999</v>
      </c>
      <c r="J13" s="12">
        <f t="shared" si="8"/>
        <v>1986.9836648749999</v>
      </c>
      <c r="K13" s="12">
        <f t="shared" si="8"/>
        <v>1986.9836648749999</v>
      </c>
      <c r="L13" s="12">
        <f t="shared" si="8"/>
        <v>0</v>
      </c>
      <c r="M13" s="12">
        <f t="shared" si="8"/>
        <v>0</v>
      </c>
      <c r="N13" s="12">
        <f t="shared" si="8"/>
        <v>0</v>
      </c>
      <c r="O13" s="12">
        <f t="shared" si="8"/>
        <v>0</v>
      </c>
    </row>
    <row r="14" spans="1:15">
      <c r="A14" s="176"/>
      <c r="B14" s="179"/>
      <c r="C14" s="181"/>
      <c r="D14" s="176"/>
      <c r="E14" s="176"/>
      <c r="F14" s="176"/>
      <c r="G14" s="11" t="s">
        <v>37</v>
      </c>
      <c r="H14" s="12">
        <f>IF(H13&gt;0,H13,0)</f>
        <v>1986.9836648749999</v>
      </c>
      <c r="I14" s="12">
        <f>IF(I13&gt;0,I13+H14,0)</f>
        <v>3973.9673297499999</v>
      </c>
      <c r="J14" s="12">
        <f t="shared" ref="J14:O14" si="9">IF(J13&gt;0,J13+I14,0)</f>
        <v>5960.950994625</v>
      </c>
      <c r="K14" s="12">
        <f t="shared" si="9"/>
        <v>7947.9346594999997</v>
      </c>
      <c r="L14" s="12">
        <f t="shared" si="9"/>
        <v>0</v>
      </c>
      <c r="M14" s="12">
        <f t="shared" si="9"/>
        <v>0</v>
      </c>
      <c r="N14" s="12">
        <f t="shared" si="9"/>
        <v>0</v>
      </c>
      <c r="O14" s="12">
        <f t="shared" si="9"/>
        <v>0</v>
      </c>
    </row>
    <row r="15" spans="1:15">
      <c r="A15" s="176">
        <v>4</v>
      </c>
      <c r="B15" s="178" t="str">
        <f>Orçamento!B29</f>
        <v>FUNDAÇÃO PROFUNDA</v>
      </c>
      <c r="C15" s="180">
        <f>Orçamento!J32</f>
        <v>5706.6564600000002</v>
      </c>
      <c r="D15" s="175">
        <f t="shared" ref="D15" si="10">F15-E15+1</f>
        <v>2</v>
      </c>
      <c r="E15" s="177">
        <v>1</v>
      </c>
      <c r="F15" s="177">
        <v>2</v>
      </c>
      <c r="G15" s="11" t="s">
        <v>32</v>
      </c>
      <c r="H15" s="12">
        <f t="shared" ref="H15:O15" si="11">IF(IF(AND($E15&lt;=H$5,$F15&gt;=H$5)=TRUE,1,0)=1,$C15/$D15,0)</f>
        <v>2853.3282300000001</v>
      </c>
      <c r="I15" s="12">
        <f t="shared" si="11"/>
        <v>2853.3282300000001</v>
      </c>
      <c r="J15" s="12">
        <f t="shared" si="11"/>
        <v>0</v>
      </c>
      <c r="K15" s="12">
        <f t="shared" si="11"/>
        <v>0</v>
      </c>
      <c r="L15" s="12">
        <f t="shared" si="11"/>
        <v>0</v>
      </c>
      <c r="M15" s="12">
        <f t="shared" si="11"/>
        <v>0</v>
      </c>
      <c r="N15" s="12">
        <f t="shared" si="11"/>
        <v>0</v>
      </c>
      <c r="O15" s="12">
        <f t="shared" si="11"/>
        <v>0</v>
      </c>
    </row>
    <row r="16" spans="1:15">
      <c r="A16" s="176"/>
      <c r="B16" s="179"/>
      <c r="C16" s="181"/>
      <c r="D16" s="176"/>
      <c r="E16" s="176"/>
      <c r="F16" s="176"/>
      <c r="G16" s="11" t="s">
        <v>37</v>
      </c>
      <c r="H16" s="12">
        <f>IF(H15&gt;0,H15,0)</f>
        <v>2853.3282300000001</v>
      </c>
      <c r="I16" s="12">
        <f>IF(I15&gt;0,I15+H16,0)</f>
        <v>5706.6564600000002</v>
      </c>
      <c r="J16" s="12">
        <f t="shared" ref="J16:O16" si="12">IF(J15&gt;0,J15+I16,0)</f>
        <v>0</v>
      </c>
      <c r="K16" s="12">
        <f t="shared" si="12"/>
        <v>0</v>
      </c>
      <c r="L16" s="12">
        <f t="shared" si="12"/>
        <v>0</v>
      </c>
      <c r="M16" s="12">
        <f t="shared" si="12"/>
        <v>0</v>
      </c>
      <c r="N16" s="12">
        <f t="shared" si="12"/>
        <v>0</v>
      </c>
      <c r="O16" s="12">
        <f t="shared" si="12"/>
        <v>0</v>
      </c>
    </row>
    <row r="17" spans="1:15">
      <c r="A17" s="176">
        <v>5</v>
      </c>
      <c r="B17" s="178" t="str">
        <f>Orçamento!B33</f>
        <v>CONCRETO, MASSA E LASTRO</v>
      </c>
      <c r="C17" s="180">
        <f>Orçamento!J43</f>
        <v>18051.303673221191</v>
      </c>
      <c r="D17" s="175">
        <f>F17-E17+1</f>
        <v>5</v>
      </c>
      <c r="E17" s="177">
        <v>1</v>
      </c>
      <c r="F17" s="177">
        <v>5</v>
      </c>
      <c r="G17" s="11" t="s">
        <v>32</v>
      </c>
      <c r="H17" s="12">
        <f t="shared" ref="H17:O17" si="13">IF(IF(AND($E17&lt;=H$5,$F17&gt;=H$5)=TRUE,1,0)=1,$C17/$D17,0)</f>
        <v>3610.2607346442383</v>
      </c>
      <c r="I17" s="12">
        <f t="shared" si="13"/>
        <v>3610.2607346442383</v>
      </c>
      <c r="J17" s="12">
        <f t="shared" si="13"/>
        <v>3610.2607346442383</v>
      </c>
      <c r="K17" s="12">
        <f t="shared" si="13"/>
        <v>3610.2607346442383</v>
      </c>
      <c r="L17" s="12">
        <f t="shared" si="13"/>
        <v>3610.2607346442383</v>
      </c>
      <c r="M17" s="12">
        <f t="shared" si="13"/>
        <v>0</v>
      </c>
      <c r="N17" s="12">
        <f t="shared" si="13"/>
        <v>0</v>
      </c>
      <c r="O17" s="12">
        <f t="shared" si="13"/>
        <v>0</v>
      </c>
    </row>
    <row r="18" spans="1:15">
      <c r="A18" s="176"/>
      <c r="B18" s="179"/>
      <c r="C18" s="181"/>
      <c r="D18" s="176"/>
      <c r="E18" s="176"/>
      <c r="F18" s="176"/>
      <c r="G18" s="11" t="s">
        <v>37</v>
      </c>
      <c r="H18" s="12">
        <f>IF(H17&gt;0,H17,0)</f>
        <v>3610.2607346442383</v>
      </c>
      <c r="I18" s="12">
        <f>IF(I17&gt;0,I17+H18,0)</f>
        <v>7220.5214692884765</v>
      </c>
      <c r="J18" s="12">
        <f t="shared" ref="J18:O18" si="14">IF(J17&gt;0,J17+I18,0)</f>
        <v>10830.782203932715</v>
      </c>
      <c r="K18" s="12">
        <f t="shared" si="14"/>
        <v>14441.042938576953</v>
      </c>
      <c r="L18" s="12">
        <f t="shared" si="14"/>
        <v>18051.303673221191</v>
      </c>
      <c r="M18" s="12">
        <f t="shared" si="14"/>
        <v>0</v>
      </c>
      <c r="N18" s="12">
        <f t="shared" si="14"/>
        <v>0</v>
      </c>
      <c r="O18" s="12">
        <f t="shared" si="14"/>
        <v>0</v>
      </c>
    </row>
    <row r="19" spans="1:15">
      <c r="A19" s="176">
        <v>6</v>
      </c>
      <c r="B19" s="178" t="str">
        <f>Orçamento!B44</f>
        <v>DEMOLIÇÃO SEM REAPROVEITAMENTO</v>
      </c>
      <c r="C19" s="180">
        <f>Orçamento!J47</f>
        <v>231.50792250000001</v>
      </c>
      <c r="D19" s="175">
        <f t="shared" ref="D19" si="15">F19-E19+1</f>
        <v>1</v>
      </c>
      <c r="E19" s="177">
        <v>4</v>
      </c>
      <c r="F19" s="177">
        <v>4</v>
      </c>
      <c r="G19" s="11" t="s">
        <v>32</v>
      </c>
      <c r="H19" s="12">
        <f t="shared" ref="H19:O19" si="16">IF(IF(AND($E19&lt;=H$5,$F19&gt;=H$5)=TRUE,1,0)=1,$C19/$D19,0)</f>
        <v>0</v>
      </c>
      <c r="I19" s="12">
        <f t="shared" si="16"/>
        <v>0</v>
      </c>
      <c r="J19" s="12">
        <f t="shared" si="16"/>
        <v>0</v>
      </c>
      <c r="K19" s="12">
        <f t="shared" si="16"/>
        <v>231.50792250000001</v>
      </c>
      <c r="L19" s="12">
        <f t="shared" si="16"/>
        <v>0</v>
      </c>
      <c r="M19" s="12">
        <f t="shared" si="16"/>
        <v>0</v>
      </c>
      <c r="N19" s="12">
        <f t="shared" si="16"/>
        <v>0</v>
      </c>
      <c r="O19" s="12">
        <f t="shared" si="16"/>
        <v>0</v>
      </c>
    </row>
    <row r="20" spans="1:15">
      <c r="A20" s="176"/>
      <c r="B20" s="179"/>
      <c r="C20" s="181"/>
      <c r="D20" s="176"/>
      <c r="E20" s="176"/>
      <c r="F20" s="176"/>
      <c r="G20" s="11" t="s">
        <v>37</v>
      </c>
      <c r="H20" s="12">
        <f>IF(H19&gt;0,H19,0)</f>
        <v>0</v>
      </c>
      <c r="I20" s="12">
        <f>IF(I19&gt;0,I19+H20,0)</f>
        <v>0</v>
      </c>
      <c r="J20" s="12">
        <f t="shared" ref="J20:O20" si="17">IF(J19&gt;0,J19+I20,0)</f>
        <v>0</v>
      </c>
      <c r="K20" s="12">
        <f t="shared" si="17"/>
        <v>231.50792250000001</v>
      </c>
      <c r="L20" s="12">
        <f t="shared" si="17"/>
        <v>0</v>
      </c>
      <c r="M20" s="12">
        <f t="shared" si="17"/>
        <v>0</v>
      </c>
      <c r="N20" s="12">
        <f t="shared" si="17"/>
        <v>0</v>
      </c>
      <c r="O20" s="12">
        <f t="shared" si="17"/>
        <v>0</v>
      </c>
    </row>
    <row r="21" spans="1:15">
      <c r="A21" s="176">
        <v>7</v>
      </c>
      <c r="B21" s="178" t="str">
        <f>Orçamento!B48</f>
        <v>ALVENARIA E ELEMENTO DIVISOR</v>
      </c>
      <c r="C21" s="180">
        <f>Orçamento!J51</f>
        <v>13818.893211000001</v>
      </c>
      <c r="D21" s="175">
        <f t="shared" ref="D21" si="18">F21-E21+1</f>
        <v>2</v>
      </c>
      <c r="E21" s="177">
        <v>3</v>
      </c>
      <c r="F21" s="177">
        <v>4</v>
      </c>
      <c r="G21" s="11" t="s">
        <v>32</v>
      </c>
      <c r="H21" s="12">
        <f t="shared" ref="H21:O85" si="19">IF(IF(AND($E21&lt;=H$5,$F21&gt;=H$5)=TRUE,1,0)=1,$C21/$D21,0)</f>
        <v>0</v>
      </c>
      <c r="I21" s="12">
        <f t="shared" si="19"/>
        <v>0</v>
      </c>
      <c r="J21" s="12">
        <f t="shared" si="19"/>
        <v>6909.4466055000003</v>
      </c>
      <c r="K21" s="12">
        <f t="shared" si="19"/>
        <v>6909.4466055000003</v>
      </c>
      <c r="L21" s="12">
        <f t="shared" si="19"/>
        <v>0</v>
      </c>
      <c r="M21" s="12">
        <f t="shared" si="19"/>
        <v>0</v>
      </c>
      <c r="N21" s="12">
        <f t="shared" si="19"/>
        <v>0</v>
      </c>
      <c r="O21" s="12">
        <f t="shared" si="19"/>
        <v>0</v>
      </c>
    </row>
    <row r="22" spans="1:15">
      <c r="A22" s="176"/>
      <c r="B22" s="179"/>
      <c r="C22" s="181"/>
      <c r="D22" s="176"/>
      <c r="E22" s="176"/>
      <c r="F22" s="176"/>
      <c r="G22" s="11" t="s">
        <v>37</v>
      </c>
      <c r="H22" s="12">
        <f>IF(H21&gt;0,H21,0)</f>
        <v>0</v>
      </c>
      <c r="I22" s="12">
        <f>IF(I21&gt;0,I21+H22,0)</f>
        <v>0</v>
      </c>
      <c r="J22" s="12">
        <f t="shared" ref="J22:O22" si="20">IF(J21&gt;0,J21+I22,0)</f>
        <v>6909.4466055000003</v>
      </c>
      <c r="K22" s="12">
        <f t="shared" si="20"/>
        <v>13818.893211000001</v>
      </c>
      <c r="L22" s="12">
        <f t="shared" si="20"/>
        <v>0</v>
      </c>
      <c r="M22" s="12">
        <f t="shared" si="20"/>
        <v>0</v>
      </c>
      <c r="N22" s="12">
        <f t="shared" si="20"/>
        <v>0</v>
      </c>
      <c r="O22" s="12">
        <f t="shared" si="20"/>
        <v>0</v>
      </c>
    </row>
    <row r="23" spans="1:15">
      <c r="A23" s="176">
        <v>8</v>
      </c>
      <c r="B23" s="178" t="str">
        <f>Orçamento!B52</f>
        <v>LAJE E PAINEL DE FECHAMENTO PRÉ-FABRICADOS</v>
      </c>
      <c r="C23" s="180">
        <f>Orçamento!J55</f>
        <v>10156.605676499999</v>
      </c>
      <c r="D23" s="175">
        <f t="shared" ref="D23" si="21">F23-E23+1</f>
        <v>2</v>
      </c>
      <c r="E23" s="177">
        <v>4</v>
      </c>
      <c r="F23" s="177">
        <v>5</v>
      </c>
      <c r="G23" s="11" t="s">
        <v>32</v>
      </c>
      <c r="H23" s="12">
        <f t="shared" si="19"/>
        <v>0</v>
      </c>
      <c r="I23" s="12">
        <f t="shared" si="19"/>
        <v>0</v>
      </c>
      <c r="J23" s="12">
        <f t="shared" si="19"/>
        <v>0</v>
      </c>
      <c r="K23" s="12">
        <f t="shared" si="19"/>
        <v>5078.3028382499997</v>
      </c>
      <c r="L23" s="12">
        <f t="shared" si="19"/>
        <v>5078.3028382499997</v>
      </c>
      <c r="M23" s="12">
        <f t="shared" si="19"/>
        <v>0</v>
      </c>
      <c r="N23" s="12">
        <f t="shared" si="19"/>
        <v>0</v>
      </c>
      <c r="O23" s="12">
        <f t="shared" si="19"/>
        <v>0</v>
      </c>
    </row>
    <row r="24" spans="1:15">
      <c r="A24" s="176"/>
      <c r="B24" s="179"/>
      <c r="C24" s="181"/>
      <c r="D24" s="176"/>
      <c r="E24" s="176"/>
      <c r="F24" s="176"/>
      <c r="G24" s="11" t="s">
        <v>37</v>
      </c>
      <c r="H24" s="12">
        <f>IF(H23&gt;0,H23,0)</f>
        <v>0</v>
      </c>
      <c r="I24" s="12">
        <f>IF(I23&gt;0,I23+H24,0)</f>
        <v>0</v>
      </c>
      <c r="J24" s="12">
        <f t="shared" ref="J24" si="22">IF(J23&gt;0,J23+I24,0)</f>
        <v>0</v>
      </c>
      <c r="K24" s="12">
        <f t="shared" ref="K24" si="23">IF(K23&gt;0,K23+J24,0)</f>
        <v>5078.3028382499997</v>
      </c>
      <c r="L24" s="12">
        <f t="shared" ref="L24" si="24">IF(L23&gt;0,L23+K24,0)</f>
        <v>10156.605676499999</v>
      </c>
      <c r="M24" s="12">
        <f t="shared" ref="M24" si="25">IF(M23&gt;0,M23+L24,0)</f>
        <v>0</v>
      </c>
      <c r="N24" s="12">
        <f t="shared" ref="N24" si="26">IF(N23&gt;0,N23+M24,0)</f>
        <v>0</v>
      </c>
      <c r="O24" s="12">
        <f t="shared" ref="O24" si="27">IF(O23&gt;0,O23+N24,0)</f>
        <v>0</v>
      </c>
    </row>
    <row r="25" spans="1:15">
      <c r="A25" s="176">
        <v>9</v>
      </c>
      <c r="B25" s="178" t="str">
        <f>Orçamento!B56</f>
        <v>ESTRUTURA EM MADEIRA, FERRO, ALUMÍNIO E CONCRETO</v>
      </c>
      <c r="C25" s="180">
        <f>Orçamento!J59</f>
        <v>17857.303520000001</v>
      </c>
      <c r="D25" s="175">
        <f t="shared" ref="D25" si="28">F25-E25+1</f>
        <v>2</v>
      </c>
      <c r="E25" s="177">
        <v>5</v>
      </c>
      <c r="F25" s="177">
        <v>6</v>
      </c>
      <c r="G25" s="11" t="s">
        <v>32</v>
      </c>
      <c r="H25" s="12">
        <f t="shared" si="19"/>
        <v>0</v>
      </c>
      <c r="I25" s="12">
        <f t="shared" si="19"/>
        <v>0</v>
      </c>
      <c r="J25" s="12">
        <f t="shared" si="19"/>
        <v>0</v>
      </c>
      <c r="K25" s="12">
        <f t="shared" si="19"/>
        <v>0</v>
      </c>
      <c r="L25" s="12">
        <f t="shared" si="19"/>
        <v>8928.6517600000006</v>
      </c>
      <c r="M25" s="12">
        <f t="shared" si="19"/>
        <v>8928.6517600000006</v>
      </c>
      <c r="N25" s="12">
        <f t="shared" si="19"/>
        <v>0</v>
      </c>
      <c r="O25" s="12">
        <f t="shared" si="19"/>
        <v>0</v>
      </c>
    </row>
    <row r="26" spans="1:15">
      <c r="A26" s="176"/>
      <c r="B26" s="179"/>
      <c r="C26" s="181"/>
      <c r="D26" s="176"/>
      <c r="E26" s="176"/>
      <c r="F26" s="176"/>
      <c r="G26" s="11" t="s">
        <v>37</v>
      </c>
      <c r="H26" s="12">
        <f>IF(H25&gt;0,H25,0)</f>
        <v>0</v>
      </c>
      <c r="I26" s="12">
        <f>IF(I25&gt;0,I25+H26,0)</f>
        <v>0</v>
      </c>
      <c r="J26" s="12">
        <f t="shared" ref="J26" si="29">IF(J25&gt;0,J25+I26,0)</f>
        <v>0</v>
      </c>
      <c r="K26" s="12">
        <f t="shared" ref="K26" si="30">IF(K25&gt;0,K25+J26,0)</f>
        <v>0</v>
      </c>
      <c r="L26" s="12">
        <f t="shared" ref="L26" si="31">IF(L25&gt;0,L25+K26,0)</f>
        <v>8928.6517600000006</v>
      </c>
      <c r="M26" s="12">
        <f t="shared" ref="M26" si="32">IF(M25&gt;0,M25+L26,0)</f>
        <v>17857.303520000001</v>
      </c>
      <c r="N26" s="12">
        <f t="shared" ref="N26" si="33">IF(N25&gt;0,N25+M26,0)</f>
        <v>0</v>
      </c>
      <c r="O26" s="12">
        <f t="shared" ref="O26" si="34">IF(O25&gt;0,O25+N26,0)</f>
        <v>0</v>
      </c>
    </row>
    <row r="27" spans="1:15">
      <c r="A27" s="176">
        <v>10</v>
      </c>
      <c r="B27" s="178" t="str">
        <f>Orçamento!B60</f>
        <v>TELHAMENTO</v>
      </c>
      <c r="C27" s="180">
        <f>Orçamento!J65</f>
        <v>11859.057100000002</v>
      </c>
      <c r="D27" s="175">
        <f t="shared" ref="D27" si="35">F27-E27+1</f>
        <v>1</v>
      </c>
      <c r="E27" s="177">
        <v>6</v>
      </c>
      <c r="F27" s="177">
        <v>6</v>
      </c>
      <c r="G27" s="11" t="s">
        <v>32</v>
      </c>
      <c r="H27" s="12">
        <f t="shared" si="19"/>
        <v>0</v>
      </c>
      <c r="I27" s="12">
        <f t="shared" si="19"/>
        <v>0</v>
      </c>
      <c r="J27" s="12">
        <f t="shared" si="19"/>
        <v>0</v>
      </c>
      <c r="K27" s="12">
        <f t="shared" si="19"/>
        <v>0</v>
      </c>
      <c r="L27" s="12">
        <f t="shared" si="19"/>
        <v>0</v>
      </c>
      <c r="M27" s="12">
        <f t="shared" si="19"/>
        <v>11859.057100000002</v>
      </c>
      <c r="N27" s="12">
        <f t="shared" si="19"/>
        <v>0</v>
      </c>
      <c r="O27" s="12">
        <f t="shared" si="19"/>
        <v>0</v>
      </c>
    </row>
    <row r="28" spans="1:15">
      <c r="A28" s="176"/>
      <c r="B28" s="179"/>
      <c r="C28" s="181"/>
      <c r="D28" s="176"/>
      <c r="E28" s="176"/>
      <c r="F28" s="176"/>
      <c r="G28" s="11" t="s">
        <v>37</v>
      </c>
      <c r="H28" s="12">
        <f>IF(H27&gt;0,H27,0)</f>
        <v>0</v>
      </c>
      <c r="I28" s="12">
        <f>IF(I27&gt;0,I27+H28,0)</f>
        <v>0</v>
      </c>
      <c r="J28" s="12">
        <f t="shared" ref="J28" si="36">IF(J27&gt;0,J27+I28,0)</f>
        <v>0</v>
      </c>
      <c r="K28" s="12">
        <f t="shared" ref="K28" si="37">IF(K27&gt;0,K27+J28,0)</f>
        <v>0</v>
      </c>
      <c r="L28" s="12">
        <f t="shared" ref="L28" si="38">IF(L27&gt;0,L27+K28,0)</f>
        <v>0</v>
      </c>
      <c r="M28" s="12">
        <f t="shared" ref="M28" si="39">IF(M27&gt;0,M27+L28,0)</f>
        <v>11859.057100000002</v>
      </c>
      <c r="N28" s="12">
        <f t="shared" ref="N28" si="40">IF(N27&gt;0,N27+M28,0)</f>
        <v>0</v>
      </c>
      <c r="O28" s="12">
        <f t="shared" ref="O28" si="41">IF(O27&gt;0,O27+N28,0)</f>
        <v>0</v>
      </c>
    </row>
    <row r="29" spans="1:15">
      <c r="A29" s="176">
        <v>12</v>
      </c>
      <c r="B29" s="178" t="str">
        <f>Orçamento!B66</f>
        <v>REVESTIMENTO EM MASSA OU FUNDIDO NO LOCAL</v>
      </c>
      <c r="C29" s="180">
        <f>Orçamento!J70</f>
        <v>8681.3870388899995</v>
      </c>
      <c r="D29" s="175">
        <f t="shared" ref="D29" si="42">F29-E29+1</f>
        <v>2</v>
      </c>
      <c r="E29" s="177">
        <v>5</v>
      </c>
      <c r="F29" s="177">
        <v>6</v>
      </c>
      <c r="G29" s="11" t="s">
        <v>32</v>
      </c>
      <c r="H29" s="12">
        <f t="shared" si="19"/>
        <v>0</v>
      </c>
      <c r="I29" s="12">
        <f t="shared" si="19"/>
        <v>0</v>
      </c>
      <c r="J29" s="12">
        <f t="shared" si="19"/>
        <v>0</v>
      </c>
      <c r="K29" s="12">
        <f t="shared" si="19"/>
        <v>0</v>
      </c>
      <c r="L29" s="12">
        <f t="shared" si="19"/>
        <v>4340.6935194449998</v>
      </c>
      <c r="M29" s="12">
        <f t="shared" si="19"/>
        <v>4340.6935194449998</v>
      </c>
      <c r="N29" s="12">
        <f t="shared" si="19"/>
        <v>0</v>
      </c>
      <c r="O29" s="12">
        <f t="shared" si="19"/>
        <v>0</v>
      </c>
    </row>
    <row r="30" spans="1:15">
      <c r="A30" s="176"/>
      <c r="B30" s="179"/>
      <c r="C30" s="181"/>
      <c r="D30" s="176"/>
      <c r="E30" s="176"/>
      <c r="F30" s="176"/>
      <c r="G30" s="11" t="s">
        <v>37</v>
      </c>
      <c r="H30" s="12">
        <f>IF(H29&gt;0,H29,0)</f>
        <v>0</v>
      </c>
      <c r="I30" s="12">
        <f>IF(I29&gt;0,I29+H30,0)</f>
        <v>0</v>
      </c>
      <c r="J30" s="12">
        <f t="shared" ref="J30" si="43">IF(J29&gt;0,J29+I30,0)</f>
        <v>0</v>
      </c>
      <c r="K30" s="12">
        <f t="shared" ref="K30" si="44">IF(K29&gt;0,K29+J30,0)</f>
        <v>0</v>
      </c>
      <c r="L30" s="12">
        <f t="shared" ref="L30" si="45">IF(L29&gt;0,L29+K30,0)</f>
        <v>4340.6935194449998</v>
      </c>
      <c r="M30" s="12">
        <f t="shared" ref="M30" si="46">IF(M29&gt;0,M29+L30,0)</f>
        <v>8681.3870388899995</v>
      </c>
      <c r="N30" s="12">
        <f t="shared" ref="N30" si="47">IF(N29&gt;0,N29+M30,0)</f>
        <v>0</v>
      </c>
      <c r="O30" s="12">
        <f t="shared" ref="O30" si="48">IF(O29&gt;0,O29+N30,0)</f>
        <v>0</v>
      </c>
    </row>
    <row r="31" spans="1:15">
      <c r="A31" s="176">
        <v>13</v>
      </c>
      <c r="B31" s="178" t="str">
        <f>Orçamento!B71</f>
        <v>REVESTIMENTO CERÂMICO</v>
      </c>
      <c r="C31" s="180">
        <f>Orçamento!J77</f>
        <v>10074.092356039999</v>
      </c>
      <c r="D31" s="175">
        <f t="shared" ref="D31" si="49">F31-E31+1</f>
        <v>1</v>
      </c>
      <c r="E31" s="177">
        <v>6</v>
      </c>
      <c r="F31" s="177">
        <v>6</v>
      </c>
      <c r="G31" s="11" t="s">
        <v>32</v>
      </c>
      <c r="H31" s="12">
        <f t="shared" si="19"/>
        <v>0</v>
      </c>
      <c r="I31" s="12">
        <f t="shared" si="19"/>
        <v>0</v>
      </c>
      <c r="J31" s="12">
        <f t="shared" si="19"/>
        <v>0</v>
      </c>
      <c r="K31" s="12">
        <f t="shared" si="19"/>
        <v>0</v>
      </c>
      <c r="L31" s="12">
        <f t="shared" si="19"/>
        <v>0</v>
      </c>
      <c r="M31" s="12">
        <f t="shared" si="19"/>
        <v>10074.092356039999</v>
      </c>
      <c r="N31" s="12">
        <f t="shared" si="19"/>
        <v>0</v>
      </c>
      <c r="O31" s="12">
        <f t="shared" si="19"/>
        <v>0</v>
      </c>
    </row>
    <row r="32" spans="1:15">
      <c r="A32" s="176"/>
      <c r="B32" s="179"/>
      <c r="C32" s="181"/>
      <c r="D32" s="176"/>
      <c r="E32" s="176"/>
      <c r="F32" s="176"/>
      <c r="G32" s="11" t="s">
        <v>37</v>
      </c>
      <c r="H32" s="12">
        <f>IF(H31&gt;0,H31,0)</f>
        <v>0</v>
      </c>
      <c r="I32" s="12">
        <f>IF(I31&gt;0,I31+H32,0)</f>
        <v>0</v>
      </c>
      <c r="J32" s="12">
        <f t="shared" ref="J32" si="50">IF(J31&gt;0,J31+I32,0)</f>
        <v>0</v>
      </c>
      <c r="K32" s="12">
        <f t="shared" ref="K32" si="51">IF(K31&gt;0,K31+J32,0)</f>
        <v>0</v>
      </c>
      <c r="L32" s="12">
        <f t="shared" ref="L32" si="52">IF(L31&gt;0,L31+K32,0)</f>
        <v>0</v>
      </c>
      <c r="M32" s="12">
        <f t="shared" ref="M32" si="53">IF(M31&gt;0,M31+L32,0)</f>
        <v>10074.092356039999</v>
      </c>
      <c r="N32" s="12">
        <f t="shared" ref="N32" si="54">IF(N31&gt;0,N31+M32,0)</f>
        <v>0</v>
      </c>
      <c r="O32" s="12">
        <f t="shared" ref="O32" si="55">IF(O31&gt;0,O31+N32,0)</f>
        <v>0</v>
      </c>
    </row>
    <row r="33" spans="1:15">
      <c r="A33" s="176">
        <v>14</v>
      </c>
      <c r="B33" s="178" t="str">
        <f>Orçamento!B78</f>
        <v>REVESTIMENTO EM PEDRA</v>
      </c>
      <c r="C33" s="180">
        <f>Orçamento!J81</f>
        <v>967.31158400000004</v>
      </c>
      <c r="D33" s="175">
        <f t="shared" ref="D33" si="56">F33-E33+1</f>
        <v>1</v>
      </c>
      <c r="E33" s="177">
        <v>6</v>
      </c>
      <c r="F33" s="177">
        <v>6</v>
      </c>
      <c r="G33" s="11" t="s">
        <v>32</v>
      </c>
      <c r="H33" s="12">
        <f t="shared" si="19"/>
        <v>0</v>
      </c>
      <c r="I33" s="12">
        <f t="shared" si="19"/>
        <v>0</v>
      </c>
      <c r="J33" s="12">
        <f t="shared" si="19"/>
        <v>0</v>
      </c>
      <c r="K33" s="12">
        <f t="shared" si="19"/>
        <v>0</v>
      </c>
      <c r="L33" s="12">
        <f t="shared" si="19"/>
        <v>0</v>
      </c>
      <c r="M33" s="12">
        <f t="shared" si="19"/>
        <v>967.31158400000004</v>
      </c>
      <c r="N33" s="12">
        <f t="shared" si="19"/>
        <v>0</v>
      </c>
      <c r="O33" s="12">
        <f t="shared" si="19"/>
        <v>0</v>
      </c>
    </row>
    <row r="34" spans="1:15">
      <c r="A34" s="176"/>
      <c r="B34" s="179"/>
      <c r="C34" s="181"/>
      <c r="D34" s="176"/>
      <c r="E34" s="176"/>
      <c r="F34" s="176"/>
      <c r="G34" s="11" t="s">
        <v>37</v>
      </c>
      <c r="H34" s="12">
        <f>IF(H33&gt;0,H33,0)</f>
        <v>0</v>
      </c>
      <c r="I34" s="12">
        <f>IF(I33&gt;0,I33+H34,0)</f>
        <v>0</v>
      </c>
      <c r="J34" s="12">
        <f t="shared" ref="J34" si="57">IF(J33&gt;0,J33+I34,0)</f>
        <v>0</v>
      </c>
      <c r="K34" s="12">
        <f t="shared" ref="K34" si="58">IF(K33&gt;0,K33+J34,0)</f>
        <v>0</v>
      </c>
      <c r="L34" s="12">
        <f t="shared" ref="L34" si="59">IF(L33&gt;0,L33+K34,0)</f>
        <v>0</v>
      </c>
      <c r="M34" s="12">
        <f t="shared" ref="M34" si="60">IF(M33&gt;0,M33+L34,0)</f>
        <v>967.31158400000004</v>
      </c>
      <c r="N34" s="12">
        <f t="shared" ref="N34" si="61">IF(N33&gt;0,N33+M34,0)</f>
        <v>0</v>
      </c>
      <c r="O34" s="12">
        <f t="shared" ref="O34" si="62">IF(O33&gt;0,O33+N34,0)</f>
        <v>0</v>
      </c>
    </row>
    <row r="35" spans="1:15">
      <c r="A35" s="176">
        <v>15</v>
      </c>
      <c r="B35" s="178" t="str">
        <f>Orçamento!B82</f>
        <v>FORRO, BRISE E FACHADA</v>
      </c>
      <c r="C35" s="180">
        <f>Orçamento!J85</f>
        <v>942.96529750000002</v>
      </c>
      <c r="D35" s="175">
        <f t="shared" ref="D35" si="63">F35-E35+1</f>
        <v>1</v>
      </c>
      <c r="E35" s="177">
        <v>5</v>
      </c>
      <c r="F35" s="177">
        <v>5</v>
      </c>
      <c r="G35" s="11" t="s">
        <v>32</v>
      </c>
      <c r="H35" s="12">
        <f t="shared" ref="H35:N35" si="64">IF(IF(AND($E35&lt;=H$5,$F35&gt;=H$5)=TRUE,1,0)=1,$C35/$D35,0)</f>
        <v>0</v>
      </c>
      <c r="I35" s="12">
        <f t="shared" si="64"/>
        <v>0</v>
      </c>
      <c r="J35" s="12">
        <f t="shared" si="64"/>
        <v>0</v>
      </c>
      <c r="K35" s="12">
        <f t="shared" si="64"/>
        <v>0</v>
      </c>
      <c r="L35" s="12">
        <f t="shared" si="64"/>
        <v>942.96529750000002</v>
      </c>
      <c r="M35" s="12">
        <f t="shared" si="64"/>
        <v>0</v>
      </c>
      <c r="N35" s="12">
        <f t="shared" si="64"/>
        <v>0</v>
      </c>
      <c r="O35" s="12"/>
    </row>
    <row r="36" spans="1:15">
      <c r="A36" s="176"/>
      <c r="B36" s="179"/>
      <c r="C36" s="181"/>
      <c r="D36" s="176"/>
      <c r="E36" s="176"/>
      <c r="F36" s="176"/>
      <c r="G36" s="11" t="s">
        <v>37</v>
      </c>
      <c r="H36" s="12">
        <f>IF(H35&gt;0,H35,0)</f>
        <v>0</v>
      </c>
      <c r="I36" s="12">
        <f>IF(I35&gt;0,I35+H36,0)</f>
        <v>0</v>
      </c>
      <c r="J36" s="12">
        <f t="shared" ref="J36" si="65">IF(J35&gt;0,J35+I36,0)</f>
        <v>0</v>
      </c>
      <c r="K36" s="12">
        <f t="shared" ref="K36" si="66">IF(K35&gt;0,K35+J36,0)</f>
        <v>0</v>
      </c>
      <c r="L36" s="12">
        <f t="shared" ref="L36" si="67">IF(L35&gt;0,L35+K36,0)</f>
        <v>942.96529750000002</v>
      </c>
      <c r="M36" s="12">
        <f t="shared" ref="M36" si="68">IF(M35&gt;0,M35+L36,0)</f>
        <v>0</v>
      </c>
      <c r="N36" s="12">
        <f t="shared" ref="N36" si="69">IF(N35&gt;0,N35+M36,0)</f>
        <v>0</v>
      </c>
      <c r="O36" s="12"/>
    </row>
    <row r="37" spans="1:15">
      <c r="A37" s="176">
        <v>15</v>
      </c>
      <c r="B37" s="178" t="str">
        <f>Orçamento!B86</f>
        <v>ESQUADRIA, MARCENARIA E ELEMENTO EM MADEIRA</v>
      </c>
      <c r="C37" s="180">
        <f>Orçamento!J89</f>
        <v>4238.5034700000006</v>
      </c>
      <c r="D37" s="175">
        <f t="shared" ref="D37" si="70">F37-E37+1</f>
        <v>1</v>
      </c>
      <c r="E37" s="177">
        <v>6</v>
      </c>
      <c r="F37" s="177">
        <v>6</v>
      </c>
      <c r="G37" s="11" t="s">
        <v>32</v>
      </c>
      <c r="H37" s="12">
        <f t="shared" si="19"/>
        <v>0</v>
      </c>
      <c r="I37" s="12">
        <f t="shared" si="19"/>
        <v>0</v>
      </c>
      <c r="J37" s="12">
        <f t="shared" si="19"/>
        <v>0</v>
      </c>
      <c r="K37" s="12">
        <f t="shared" si="19"/>
        <v>0</v>
      </c>
      <c r="L37" s="12">
        <f t="shared" si="19"/>
        <v>0</v>
      </c>
      <c r="M37" s="12">
        <f t="shared" si="19"/>
        <v>4238.5034700000006</v>
      </c>
      <c r="N37" s="12">
        <f t="shared" si="19"/>
        <v>0</v>
      </c>
      <c r="O37" s="12">
        <f t="shared" si="19"/>
        <v>0</v>
      </c>
    </row>
    <row r="38" spans="1:15">
      <c r="A38" s="176"/>
      <c r="B38" s="179"/>
      <c r="C38" s="181"/>
      <c r="D38" s="176"/>
      <c r="E38" s="176"/>
      <c r="F38" s="176"/>
      <c r="G38" s="11" t="s">
        <v>37</v>
      </c>
      <c r="H38" s="12">
        <f>IF(H37&gt;0,H37,0)</f>
        <v>0</v>
      </c>
      <c r="I38" s="12">
        <f>IF(I37&gt;0,I37+H38,0)</f>
        <v>0</v>
      </c>
      <c r="J38" s="12">
        <f t="shared" ref="J38" si="71">IF(J37&gt;0,J37+I38,0)</f>
        <v>0</v>
      </c>
      <c r="K38" s="12">
        <f t="shared" ref="K38" si="72">IF(K37&gt;0,K37+J38,0)</f>
        <v>0</v>
      </c>
      <c r="L38" s="12">
        <f t="shared" ref="L38" si="73">IF(L37&gt;0,L37+K38,0)</f>
        <v>0</v>
      </c>
      <c r="M38" s="12">
        <f t="shared" ref="M38" si="74">IF(M37&gt;0,M37+L38,0)</f>
        <v>4238.5034700000006</v>
      </c>
      <c r="N38" s="12">
        <f t="shared" ref="N38" si="75">IF(N37&gt;0,N37+M38,0)</f>
        <v>0</v>
      </c>
      <c r="O38" s="12">
        <f t="shared" ref="O38" si="76">IF(O37&gt;0,O37+N38,0)</f>
        <v>0</v>
      </c>
    </row>
    <row r="39" spans="1:15">
      <c r="A39" s="176">
        <v>16</v>
      </c>
      <c r="B39" s="178" t="str">
        <f>Orçamento!B90</f>
        <v>ESQUADRIA, SERRALHERIA E ELEMENTO EM FERRO</v>
      </c>
      <c r="C39" s="180">
        <f>Orçamento!J96</f>
        <v>6546.2560670000021</v>
      </c>
      <c r="D39" s="175">
        <f t="shared" ref="D39" si="77">F39-E39+1</f>
        <v>1</v>
      </c>
      <c r="E39" s="177">
        <v>6</v>
      </c>
      <c r="F39" s="177">
        <v>6</v>
      </c>
      <c r="G39" s="11" t="s">
        <v>32</v>
      </c>
      <c r="H39" s="12">
        <f t="shared" si="19"/>
        <v>0</v>
      </c>
      <c r="I39" s="12">
        <f t="shared" si="19"/>
        <v>0</v>
      </c>
      <c r="J39" s="12">
        <f t="shared" si="19"/>
        <v>0</v>
      </c>
      <c r="K39" s="12">
        <f t="shared" si="19"/>
        <v>0</v>
      </c>
      <c r="L39" s="12">
        <f t="shared" si="19"/>
        <v>0</v>
      </c>
      <c r="M39" s="12">
        <f t="shared" si="19"/>
        <v>6546.2560670000021</v>
      </c>
      <c r="N39" s="12">
        <f t="shared" si="19"/>
        <v>0</v>
      </c>
      <c r="O39" s="12">
        <f t="shared" si="19"/>
        <v>0</v>
      </c>
    </row>
    <row r="40" spans="1:15">
      <c r="A40" s="176"/>
      <c r="B40" s="179"/>
      <c r="C40" s="181"/>
      <c r="D40" s="176"/>
      <c r="E40" s="176"/>
      <c r="F40" s="176"/>
      <c r="G40" s="11" t="s">
        <v>37</v>
      </c>
      <c r="H40" s="12">
        <f>IF(H39&gt;0,H39,0)</f>
        <v>0</v>
      </c>
      <c r="I40" s="12">
        <f>IF(I39&gt;0,I39+H40,0)</f>
        <v>0</v>
      </c>
      <c r="J40" s="12">
        <f t="shared" ref="J40" si="78">IF(J39&gt;0,J39+I40,0)</f>
        <v>0</v>
      </c>
      <c r="K40" s="12">
        <f t="shared" ref="K40" si="79">IF(K39&gt;0,K39+J40,0)</f>
        <v>0</v>
      </c>
      <c r="L40" s="12">
        <f t="shared" ref="L40" si="80">IF(L39&gt;0,L39+K40,0)</f>
        <v>0</v>
      </c>
      <c r="M40" s="12">
        <f t="shared" ref="M40" si="81">IF(M39&gt;0,M39+L40,0)</f>
        <v>6546.2560670000021</v>
      </c>
      <c r="N40" s="12">
        <f t="shared" ref="N40" si="82">IF(N39&gt;0,N39+M40,0)</f>
        <v>0</v>
      </c>
      <c r="O40" s="12">
        <f t="shared" ref="O40" si="83">IF(O39&gt;0,O39+N40,0)</f>
        <v>0</v>
      </c>
    </row>
    <row r="41" spans="1:15">
      <c r="A41" s="176">
        <v>17</v>
      </c>
      <c r="B41" s="178" t="str">
        <f>Orçamento!B97</f>
        <v>ESQUADRIA E ELEMENTO EM VIDRO</v>
      </c>
      <c r="C41" s="180">
        <f>Orçamento!J102</f>
        <v>1680.2908324000002</v>
      </c>
      <c r="D41" s="175">
        <f t="shared" ref="D41" si="84">F41-E41+1</f>
        <v>1</v>
      </c>
      <c r="E41" s="177">
        <v>6</v>
      </c>
      <c r="F41" s="177">
        <v>6</v>
      </c>
      <c r="G41" s="11" t="s">
        <v>32</v>
      </c>
      <c r="H41" s="12">
        <f t="shared" si="19"/>
        <v>0</v>
      </c>
      <c r="I41" s="12">
        <f t="shared" si="19"/>
        <v>0</v>
      </c>
      <c r="J41" s="12">
        <f t="shared" si="19"/>
        <v>0</v>
      </c>
      <c r="K41" s="12">
        <f t="shared" si="19"/>
        <v>0</v>
      </c>
      <c r="L41" s="12">
        <f t="shared" si="19"/>
        <v>0</v>
      </c>
      <c r="M41" s="12">
        <f t="shared" si="19"/>
        <v>1680.2908324000002</v>
      </c>
      <c r="N41" s="12">
        <f t="shared" si="19"/>
        <v>0</v>
      </c>
      <c r="O41" s="12">
        <f t="shared" si="19"/>
        <v>0</v>
      </c>
    </row>
    <row r="42" spans="1:15">
      <c r="A42" s="176"/>
      <c r="B42" s="179"/>
      <c r="C42" s="181"/>
      <c r="D42" s="176"/>
      <c r="E42" s="176"/>
      <c r="F42" s="176"/>
      <c r="G42" s="11" t="s">
        <v>37</v>
      </c>
      <c r="H42" s="12">
        <f>IF(H41&gt;0,H41,0)</f>
        <v>0</v>
      </c>
      <c r="I42" s="12">
        <f>IF(I41&gt;0,I41+H42,0)</f>
        <v>0</v>
      </c>
      <c r="J42" s="12">
        <f t="shared" ref="J42" si="85">IF(J41&gt;0,J41+I42,0)</f>
        <v>0</v>
      </c>
      <c r="K42" s="12">
        <f t="shared" ref="K42" si="86">IF(K41&gt;0,K41+J42,0)</f>
        <v>0</v>
      </c>
      <c r="L42" s="12">
        <f t="shared" ref="L42" si="87">IF(L41&gt;0,L41+K42,0)</f>
        <v>0</v>
      </c>
      <c r="M42" s="12">
        <f t="shared" ref="M42" si="88">IF(M41&gt;0,M41+L42,0)</f>
        <v>1680.2908324000002</v>
      </c>
      <c r="N42" s="12">
        <f t="shared" ref="N42" si="89">IF(N41&gt;0,N41+M42,0)</f>
        <v>0</v>
      </c>
      <c r="O42" s="12">
        <f t="shared" ref="O42" si="90">IF(O41&gt;0,O41+N42,0)</f>
        <v>0</v>
      </c>
    </row>
    <row r="43" spans="1:15">
      <c r="A43" s="176">
        <v>18</v>
      </c>
      <c r="B43" s="178" t="str">
        <f>Orçamento!B103</f>
        <v>ESQUADRIA E ELEMENTO EM MATERIAL ESPECIAL</v>
      </c>
      <c r="C43" s="180">
        <f>Orçamento!J106</f>
        <v>8913.3592680000002</v>
      </c>
      <c r="D43" s="175">
        <f t="shared" ref="D43" si="91">F43-E43+1</f>
        <v>2</v>
      </c>
      <c r="E43" s="177">
        <v>6</v>
      </c>
      <c r="F43" s="177">
        <v>7</v>
      </c>
      <c r="G43" s="11" t="s">
        <v>32</v>
      </c>
      <c r="H43" s="12">
        <f t="shared" si="19"/>
        <v>0</v>
      </c>
      <c r="I43" s="12">
        <f t="shared" si="19"/>
        <v>0</v>
      </c>
      <c r="J43" s="12">
        <f t="shared" si="19"/>
        <v>0</v>
      </c>
      <c r="K43" s="12">
        <f t="shared" si="19"/>
        <v>0</v>
      </c>
      <c r="L43" s="12">
        <f t="shared" si="19"/>
        <v>0</v>
      </c>
      <c r="M43" s="12">
        <f t="shared" si="19"/>
        <v>4456.6796340000001</v>
      </c>
      <c r="N43" s="12">
        <f t="shared" si="19"/>
        <v>4456.6796340000001</v>
      </c>
      <c r="O43" s="12">
        <f t="shared" si="19"/>
        <v>0</v>
      </c>
    </row>
    <row r="44" spans="1:15">
      <c r="A44" s="176"/>
      <c r="B44" s="179"/>
      <c r="C44" s="181"/>
      <c r="D44" s="176"/>
      <c r="E44" s="176"/>
      <c r="F44" s="176"/>
      <c r="G44" s="11" t="s">
        <v>37</v>
      </c>
      <c r="H44" s="12">
        <f>IF(H43&gt;0,H43,0)</f>
        <v>0</v>
      </c>
      <c r="I44" s="12">
        <f>IF(I43&gt;0,I43+H44,0)</f>
        <v>0</v>
      </c>
      <c r="J44" s="12">
        <f t="shared" ref="J44" si="92">IF(J43&gt;0,J43+I44,0)</f>
        <v>0</v>
      </c>
      <c r="K44" s="12">
        <f t="shared" ref="K44" si="93">IF(K43&gt;0,K43+J44,0)</f>
        <v>0</v>
      </c>
      <c r="L44" s="12">
        <f t="shared" ref="L44" si="94">IF(L43&gt;0,L43+K44,0)</f>
        <v>0</v>
      </c>
      <c r="M44" s="12">
        <f t="shared" ref="M44" si="95">IF(M43&gt;0,M43+L44,0)</f>
        <v>4456.6796340000001</v>
      </c>
      <c r="N44" s="12">
        <f t="shared" ref="N44" si="96">IF(N43&gt;0,N43+M44,0)</f>
        <v>8913.3592680000002</v>
      </c>
      <c r="O44" s="12">
        <f t="shared" ref="O44" si="97">IF(O43&gt;0,O43+N44,0)</f>
        <v>0</v>
      </c>
    </row>
    <row r="45" spans="1:15">
      <c r="A45" s="176">
        <v>19</v>
      </c>
      <c r="B45" s="178" t="str">
        <f>Orçamento!B107</f>
        <v>FERRAGEM COMPLEMENTAR PARA ESQUADRIAS</v>
      </c>
      <c r="C45" s="180">
        <f>Orçamento!J110</f>
        <v>1276.087158</v>
      </c>
      <c r="D45" s="175">
        <f t="shared" ref="D45" si="98">F45-E45+1</f>
        <v>1</v>
      </c>
      <c r="E45" s="177">
        <v>7</v>
      </c>
      <c r="F45" s="177">
        <v>7</v>
      </c>
      <c r="G45" s="11" t="s">
        <v>32</v>
      </c>
      <c r="H45" s="12">
        <f t="shared" si="19"/>
        <v>0</v>
      </c>
      <c r="I45" s="12">
        <f t="shared" si="19"/>
        <v>0</v>
      </c>
      <c r="J45" s="12">
        <f t="shared" si="19"/>
        <v>0</v>
      </c>
      <c r="K45" s="12">
        <f t="shared" si="19"/>
        <v>0</v>
      </c>
      <c r="L45" s="12">
        <f t="shared" si="19"/>
        <v>0</v>
      </c>
      <c r="M45" s="12">
        <f t="shared" si="19"/>
        <v>0</v>
      </c>
      <c r="N45" s="12">
        <f t="shared" si="19"/>
        <v>1276.087158</v>
      </c>
      <c r="O45" s="12">
        <f t="shared" si="19"/>
        <v>0</v>
      </c>
    </row>
    <row r="46" spans="1:15">
      <c r="A46" s="176"/>
      <c r="B46" s="179"/>
      <c r="C46" s="181"/>
      <c r="D46" s="176"/>
      <c r="E46" s="176"/>
      <c r="F46" s="176"/>
      <c r="G46" s="11" t="s">
        <v>37</v>
      </c>
      <c r="H46" s="12">
        <f>IF(H45&gt;0,H45,0)</f>
        <v>0</v>
      </c>
      <c r="I46" s="12">
        <f>IF(I45&gt;0,I45+H46,0)</f>
        <v>0</v>
      </c>
      <c r="J46" s="12">
        <f t="shared" ref="J46" si="99">IF(J45&gt;0,J45+I46,0)</f>
        <v>0</v>
      </c>
      <c r="K46" s="12">
        <f t="shared" ref="K46" si="100">IF(K45&gt;0,K45+J46,0)</f>
        <v>0</v>
      </c>
      <c r="L46" s="12">
        <f t="shared" ref="L46" si="101">IF(L45&gt;0,L45+K46,0)</f>
        <v>0</v>
      </c>
      <c r="M46" s="12">
        <f t="shared" ref="M46" si="102">IF(M45&gt;0,M45+L46,0)</f>
        <v>0</v>
      </c>
      <c r="N46" s="12">
        <f t="shared" ref="N46" si="103">IF(N45&gt;0,N45+M46,0)</f>
        <v>1276.087158</v>
      </c>
      <c r="O46" s="12">
        <f t="shared" ref="O46" si="104">IF(O45&gt;0,O45+N46,0)</f>
        <v>0</v>
      </c>
    </row>
    <row r="47" spans="1:15">
      <c r="A47" s="176">
        <v>20</v>
      </c>
      <c r="B47" s="178" t="str">
        <f>Orçamento!B111</f>
        <v>ACESSIBILIDADE</v>
      </c>
      <c r="C47" s="180">
        <f>Orçamento!J121</f>
        <v>5745.0966710000002</v>
      </c>
      <c r="D47" s="175">
        <f t="shared" ref="D47" si="105">F47-E47+1</f>
        <v>1</v>
      </c>
      <c r="E47" s="177">
        <v>7</v>
      </c>
      <c r="F47" s="177">
        <v>7</v>
      </c>
      <c r="G47" s="11" t="s">
        <v>32</v>
      </c>
      <c r="H47" s="12">
        <f t="shared" si="19"/>
        <v>0</v>
      </c>
      <c r="I47" s="12">
        <f t="shared" si="19"/>
        <v>0</v>
      </c>
      <c r="J47" s="12">
        <f t="shared" si="19"/>
        <v>0</v>
      </c>
      <c r="K47" s="12">
        <f t="shared" si="19"/>
        <v>0</v>
      </c>
      <c r="L47" s="12">
        <f t="shared" si="19"/>
        <v>0</v>
      </c>
      <c r="M47" s="12">
        <f t="shared" si="19"/>
        <v>0</v>
      </c>
      <c r="N47" s="12">
        <f t="shared" si="19"/>
        <v>5745.0966710000002</v>
      </c>
      <c r="O47" s="12">
        <f t="shared" si="19"/>
        <v>0</v>
      </c>
    </row>
    <row r="48" spans="1:15">
      <c r="A48" s="176"/>
      <c r="B48" s="179"/>
      <c r="C48" s="181"/>
      <c r="D48" s="176"/>
      <c r="E48" s="176"/>
      <c r="F48" s="176"/>
      <c r="G48" s="11" t="s">
        <v>37</v>
      </c>
      <c r="H48" s="12">
        <f>IF(H47&gt;0,H47,0)</f>
        <v>0</v>
      </c>
      <c r="I48" s="12">
        <f>IF(I47&gt;0,I47+H48,0)</f>
        <v>0</v>
      </c>
      <c r="J48" s="12">
        <f t="shared" ref="J48" si="106">IF(J47&gt;0,J47+I48,0)</f>
        <v>0</v>
      </c>
      <c r="K48" s="12">
        <f t="shared" ref="K48" si="107">IF(K47&gt;0,K47+J48,0)</f>
        <v>0</v>
      </c>
      <c r="L48" s="12">
        <f t="shared" ref="L48" si="108">IF(L47&gt;0,L47+K48,0)</f>
        <v>0</v>
      </c>
      <c r="M48" s="12">
        <f t="shared" ref="M48" si="109">IF(M47&gt;0,M47+L48,0)</f>
        <v>0</v>
      </c>
      <c r="N48" s="12">
        <f t="shared" ref="N48" si="110">IF(N47&gt;0,N47+M48,0)</f>
        <v>5745.0966710000002</v>
      </c>
      <c r="O48" s="12">
        <f t="shared" ref="O48" si="111">IF(O47&gt;0,O47+N48,0)</f>
        <v>0</v>
      </c>
    </row>
    <row r="49" spans="1:15">
      <c r="A49" s="176">
        <v>21</v>
      </c>
      <c r="B49" s="178" t="str">
        <f>Orçamento!B122</f>
        <v>IMPERMEABILIZAÇÃO, PROTEÇÃO E JUNTA</v>
      </c>
      <c r="C49" s="180">
        <f>Orçamento!J125</f>
        <v>977.99420099999998</v>
      </c>
      <c r="D49" s="175">
        <f t="shared" ref="D49" si="112">F49-E49+1</f>
        <v>4</v>
      </c>
      <c r="E49" s="177">
        <v>2</v>
      </c>
      <c r="F49" s="177">
        <v>5</v>
      </c>
      <c r="G49" s="11" t="s">
        <v>32</v>
      </c>
      <c r="H49" s="12">
        <f t="shared" si="19"/>
        <v>0</v>
      </c>
      <c r="I49" s="12">
        <f t="shared" si="19"/>
        <v>244.49855024999999</v>
      </c>
      <c r="J49" s="12">
        <f t="shared" si="19"/>
        <v>244.49855024999999</v>
      </c>
      <c r="K49" s="12">
        <f t="shared" si="19"/>
        <v>244.49855024999999</v>
      </c>
      <c r="L49" s="12">
        <f t="shared" si="19"/>
        <v>244.49855024999999</v>
      </c>
      <c r="M49" s="12">
        <f t="shared" si="19"/>
        <v>0</v>
      </c>
      <c r="N49" s="12">
        <f t="shared" si="19"/>
        <v>0</v>
      </c>
      <c r="O49" s="12">
        <f t="shared" si="19"/>
        <v>0</v>
      </c>
    </row>
    <row r="50" spans="1:15">
      <c r="A50" s="176"/>
      <c r="B50" s="179"/>
      <c r="C50" s="181"/>
      <c r="D50" s="176"/>
      <c r="E50" s="176"/>
      <c r="F50" s="176"/>
      <c r="G50" s="11" t="s">
        <v>37</v>
      </c>
      <c r="H50" s="12">
        <f>IF(H49&gt;0,H49,0)</f>
        <v>0</v>
      </c>
      <c r="I50" s="12">
        <f>IF(I49&gt;0,I49+H50,0)</f>
        <v>244.49855024999999</v>
      </c>
      <c r="J50" s="12">
        <f t="shared" ref="J50" si="113">IF(J49&gt;0,J49+I50,0)</f>
        <v>488.99710049999999</v>
      </c>
      <c r="K50" s="12">
        <f t="shared" ref="K50" si="114">IF(K49&gt;0,K49+J50,0)</f>
        <v>733.49565074999998</v>
      </c>
      <c r="L50" s="12">
        <f t="shared" ref="L50" si="115">IF(L49&gt;0,L49+K50,0)</f>
        <v>977.99420099999998</v>
      </c>
      <c r="M50" s="12">
        <f t="shared" ref="M50" si="116">IF(M49&gt;0,M49+L50,0)</f>
        <v>0</v>
      </c>
      <c r="N50" s="12">
        <f t="shared" ref="N50" si="117">IF(N49&gt;0,N49+M50,0)</f>
        <v>0</v>
      </c>
      <c r="O50" s="12">
        <f t="shared" ref="O50" si="118">IF(O49&gt;0,O49+N50,0)</f>
        <v>0</v>
      </c>
    </row>
    <row r="51" spans="1:15">
      <c r="A51" s="176">
        <v>22</v>
      </c>
      <c r="B51" s="178" t="str">
        <f>Orçamento!B126</f>
        <v>PINTURA</v>
      </c>
      <c r="C51" s="180">
        <f>Orçamento!J137</f>
        <v>40890.959706760004</v>
      </c>
      <c r="D51" s="175">
        <f t="shared" ref="D51" si="119">F51-E51+1</f>
        <v>2</v>
      </c>
      <c r="E51" s="177">
        <v>7</v>
      </c>
      <c r="F51" s="177">
        <v>8</v>
      </c>
      <c r="G51" s="11" t="s">
        <v>32</v>
      </c>
      <c r="H51" s="12">
        <f t="shared" si="19"/>
        <v>0</v>
      </c>
      <c r="I51" s="12">
        <f t="shared" si="19"/>
        <v>0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20445.479853380002</v>
      </c>
      <c r="O51" s="12">
        <f t="shared" si="19"/>
        <v>20445.479853380002</v>
      </c>
    </row>
    <row r="52" spans="1:15">
      <c r="A52" s="176"/>
      <c r="B52" s="179"/>
      <c r="C52" s="181"/>
      <c r="D52" s="176"/>
      <c r="E52" s="176"/>
      <c r="F52" s="176"/>
      <c r="G52" s="11" t="s">
        <v>37</v>
      </c>
      <c r="H52" s="12">
        <f>IF(H51&gt;0,H51,0)</f>
        <v>0</v>
      </c>
      <c r="I52" s="12">
        <f>IF(I51&gt;0,I51+H52,0)</f>
        <v>0</v>
      </c>
      <c r="J52" s="12">
        <f t="shared" ref="J52" si="120">IF(J51&gt;0,J51+I52,0)</f>
        <v>0</v>
      </c>
      <c r="K52" s="12">
        <f t="shared" ref="K52" si="121">IF(K51&gt;0,K51+J52,0)</f>
        <v>0</v>
      </c>
      <c r="L52" s="12">
        <f t="shared" ref="L52" si="122">IF(L51&gt;0,L51+K52,0)</f>
        <v>0</v>
      </c>
      <c r="M52" s="12">
        <f t="shared" ref="M52" si="123">IF(M51&gt;0,M51+L52,0)</f>
        <v>0</v>
      </c>
      <c r="N52" s="12">
        <f t="shared" ref="N52" si="124">IF(N51&gt;0,N51+M52,0)</f>
        <v>20445.479853380002</v>
      </c>
      <c r="O52" s="12">
        <f t="shared" ref="O52" si="125">IF(O51&gt;0,O51+N52,0)</f>
        <v>40890.959706760004</v>
      </c>
    </row>
    <row r="53" spans="1:15">
      <c r="A53" s="176">
        <v>23</v>
      </c>
      <c r="B53" s="178" t="str">
        <f>Orçamento!B138</f>
        <v>PAISAGISMO E FECHAMENTOS</v>
      </c>
      <c r="C53" s="180">
        <f>Orçamento!J141</f>
        <v>533.78664600000002</v>
      </c>
      <c r="D53" s="175">
        <f t="shared" ref="D53" si="126">F53-E53+1</f>
        <v>1</v>
      </c>
      <c r="E53" s="177">
        <v>5</v>
      </c>
      <c r="F53" s="177">
        <v>5</v>
      </c>
      <c r="G53" s="11" t="s">
        <v>32</v>
      </c>
      <c r="H53" s="12">
        <f t="shared" si="19"/>
        <v>0</v>
      </c>
      <c r="I53" s="12">
        <f t="shared" si="19"/>
        <v>0</v>
      </c>
      <c r="J53" s="12">
        <f t="shared" si="19"/>
        <v>0</v>
      </c>
      <c r="K53" s="12">
        <f t="shared" si="19"/>
        <v>0</v>
      </c>
      <c r="L53" s="12">
        <f t="shared" si="19"/>
        <v>533.78664600000002</v>
      </c>
      <c r="M53" s="12">
        <f t="shared" si="19"/>
        <v>0</v>
      </c>
      <c r="N53" s="12">
        <f t="shared" si="19"/>
        <v>0</v>
      </c>
      <c r="O53" s="12">
        <f t="shared" si="19"/>
        <v>0</v>
      </c>
    </row>
    <row r="54" spans="1:15">
      <c r="A54" s="176"/>
      <c r="B54" s="179"/>
      <c r="C54" s="181"/>
      <c r="D54" s="176"/>
      <c r="E54" s="176"/>
      <c r="F54" s="176"/>
      <c r="G54" s="11" t="s">
        <v>37</v>
      </c>
      <c r="H54" s="12">
        <f>IF(H53&gt;0,H53,0)</f>
        <v>0</v>
      </c>
      <c r="I54" s="12">
        <f>IF(I53&gt;0,I53+H54,0)</f>
        <v>0</v>
      </c>
      <c r="J54" s="12">
        <f t="shared" ref="J54" si="127">IF(J53&gt;0,J53+I54,0)</f>
        <v>0</v>
      </c>
      <c r="K54" s="12">
        <f t="shared" ref="K54" si="128">IF(K53&gt;0,K53+J54,0)</f>
        <v>0</v>
      </c>
      <c r="L54" s="12">
        <f t="shared" ref="L54" si="129">IF(L53&gt;0,L53+K54,0)</f>
        <v>533.78664600000002</v>
      </c>
      <c r="M54" s="12">
        <f t="shared" ref="M54" si="130">IF(M53&gt;0,M53+L54,0)</f>
        <v>0</v>
      </c>
      <c r="N54" s="12">
        <f t="shared" ref="N54" si="131">IF(N53&gt;0,N53+M54,0)</f>
        <v>0</v>
      </c>
      <c r="O54" s="12">
        <f t="shared" ref="O54" si="132">IF(O53&gt;0,O53+N54,0)</f>
        <v>0</v>
      </c>
    </row>
    <row r="55" spans="1:15">
      <c r="A55" s="176">
        <v>24</v>
      </c>
      <c r="B55" s="178" t="str">
        <f>Orçamento!B142</f>
        <v>PLAYGROUND E EQUIPAMENTO RECREATIVO</v>
      </c>
      <c r="C55" s="180">
        <f>Orçamento!J145</f>
        <v>2378.2529519999998</v>
      </c>
      <c r="D55" s="175">
        <f t="shared" ref="D55" si="133">F55-E55+1</f>
        <v>1</v>
      </c>
      <c r="E55" s="177">
        <v>7</v>
      </c>
      <c r="F55" s="177">
        <v>7</v>
      </c>
      <c r="G55" s="11" t="s">
        <v>32</v>
      </c>
      <c r="H55" s="12">
        <f t="shared" si="19"/>
        <v>0</v>
      </c>
      <c r="I55" s="12">
        <f t="shared" si="19"/>
        <v>0</v>
      </c>
      <c r="J55" s="12">
        <f t="shared" si="19"/>
        <v>0</v>
      </c>
      <c r="K55" s="12">
        <f t="shared" si="19"/>
        <v>0</v>
      </c>
      <c r="L55" s="12">
        <f t="shared" si="19"/>
        <v>0</v>
      </c>
      <c r="M55" s="12">
        <f t="shared" si="19"/>
        <v>0</v>
      </c>
      <c r="N55" s="12">
        <f t="shared" si="19"/>
        <v>2378.2529519999998</v>
      </c>
      <c r="O55" s="12">
        <f t="shared" si="19"/>
        <v>0</v>
      </c>
    </row>
    <row r="56" spans="1:15">
      <c r="A56" s="176"/>
      <c r="B56" s="179"/>
      <c r="C56" s="181"/>
      <c r="D56" s="176"/>
      <c r="E56" s="176"/>
      <c r="F56" s="176"/>
      <c r="G56" s="11" t="s">
        <v>37</v>
      </c>
      <c r="H56" s="12">
        <f>IF(H55&gt;0,H55,0)</f>
        <v>0</v>
      </c>
      <c r="I56" s="12">
        <f>IF(I55&gt;0,I55+H56,0)</f>
        <v>0</v>
      </c>
      <c r="J56" s="12">
        <f t="shared" ref="J56" si="134">IF(J55&gt;0,J55+I56,0)</f>
        <v>0</v>
      </c>
      <c r="K56" s="12">
        <f t="shared" ref="K56" si="135">IF(K55&gt;0,K55+J56,0)</f>
        <v>0</v>
      </c>
      <c r="L56" s="12">
        <f t="shared" ref="L56" si="136">IF(L55&gt;0,L55+K56,0)</f>
        <v>0</v>
      </c>
      <c r="M56" s="12">
        <f t="shared" ref="M56" si="137">IF(M55&gt;0,M55+L56,0)</f>
        <v>0</v>
      </c>
      <c r="N56" s="12">
        <f t="shared" ref="N56" si="138">IF(N55&gt;0,N55+M56,0)</f>
        <v>2378.2529519999998</v>
      </c>
      <c r="O56" s="12">
        <f t="shared" ref="O56" si="139">IF(O55&gt;0,O55+N56,0)</f>
        <v>0</v>
      </c>
    </row>
    <row r="57" spans="1:15">
      <c r="A57" s="176">
        <v>25</v>
      </c>
      <c r="B57" s="178" t="str">
        <f>Orçamento!B146</f>
        <v>QUADRO E PAINEL PARA ENERGIA ELÉTRICA E TELEFONIA</v>
      </c>
      <c r="C57" s="180">
        <f>Orçamento!J161</f>
        <v>1475.8361150000001</v>
      </c>
      <c r="D57" s="175">
        <f t="shared" ref="D57" si="140">F57-E57+1</f>
        <v>1</v>
      </c>
      <c r="E57" s="177">
        <v>6</v>
      </c>
      <c r="F57" s="177">
        <v>6</v>
      </c>
      <c r="G57" s="11" t="s">
        <v>32</v>
      </c>
      <c r="H57" s="12">
        <f t="shared" si="19"/>
        <v>0</v>
      </c>
      <c r="I57" s="12">
        <f t="shared" si="19"/>
        <v>0</v>
      </c>
      <c r="J57" s="12">
        <f t="shared" si="19"/>
        <v>0</v>
      </c>
      <c r="K57" s="12">
        <f t="shared" si="19"/>
        <v>0</v>
      </c>
      <c r="L57" s="12">
        <f t="shared" si="19"/>
        <v>0</v>
      </c>
      <c r="M57" s="12">
        <f t="shared" si="19"/>
        <v>1475.8361150000001</v>
      </c>
      <c r="N57" s="12">
        <f t="shared" si="19"/>
        <v>0</v>
      </c>
      <c r="O57" s="12">
        <f t="shared" si="19"/>
        <v>0</v>
      </c>
    </row>
    <row r="58" spans="1:15">
      <c r="A58" s="176"/>
      <c r="B58" s="179"/>
      <c r="C58" s="181"/>
      <c r="D58" s="176"/>
      <c r="E58" s="176"/>
      <c r="F58" s="176"/>
      <c r="G58" s="11" t="s">
        <v>37</v>
      </c>
      <c r="H58" s="12">
        <f>IF(H57&gt;0,H57,0)</f>
        <v>0</v>
      </c>
      <c r="I58" s="12">
        <f>IF(I57&gt;0,I57+H58,0)</f>
        <v>0</v>
      </c>
      <c r="J58" s="12">
        <f t="shared" ref="J58" si="141">IF(J57&gt;0,J57+I58,0)</f>
        <v>0</v>
      </c>
      <c r="K58" s="12">
        <f t="shared" ref="K58" si="142">IF(K57&gt;0,K57+J58,0)</f>
        <v>0</v>
      </c>
      <c r="L58" s="12">
        <f t="shared" ref="L58" si="143">IF(L57&gt;0,L57+K58,0)</f>
        <v>0</v>
      </c>
      <c r="M58" s="12">
        <f t="shared" ref="M58" si="144">IF(M57&gt;0,M57+L58,0)</f>
        <v>1475.8361150000001</v>
      </c>
      <c r="N58" s="12">
        <f t="shared" ref="N58" si="145">IF(N57&gt;0,N57+M58,0)</f>
        <v>0</v>
      </c>
      <c r="O58" s="12">
        <f t="shared" ref="O58" si="146">IF(O57&gt;0,O57+N58,0)</f>
        <v>0</v>
      </c>
    </row>
    <row r="59" spans="1:15">
      <c r="A59" s="176">
        <v>26</v>
      </c>
      <c r="B59" s="178" t="str">
        <f>Orçamento!B162</f>
        <v>TUBULAÇÃO E CONDUTOR PARA ENERGIA ELÉTRICA E TELEFONIA BÁSICA</v>
      </c>
      <c r="C59" s="180">
        <f>Orçamento!J171</f>
        <v>3389.3644949999998</v>
      </c>
      <c r="D59" s="175">
        <f t="shared" ref="D59" si="147">F59-E59+1</f>
        <v>1</v>
      </c>
      <c r="E59" s="177">
        <v>6</v>
      </c>
      <c r="F59" s="177">
        <v>6</v>
      </c>
      <c r="G59" s="11" t="s">
        <v>32</v>
      </c>
      <c r="H59" s="12">
        <f t="shared" si="19"/>
        <v>0</v>
      </c>
      <c r="I59" s="12">
        <f t="shared" si="19"/>
        <v>0</v>
      </c>
      <c r="J59" s="12">
        <f t="shared" si="19"/>
        <v>0</v>
      </c>
      <c r="K59" s="12">
        <f t="shared" si="19"/>
        <v>0</v>
      </c>
      <c r="L59" s="12">
        <f t="shared" si="19"/>
        <v>0</v>
      </c>
      <c r="M59" s="12">
        <f t="shared" si="19"/>
        <v>3389.3644949999998</v>
      </c>
      <c r="N59" s="12">
        <f t="shared" si="19"/>
        <v>0</v>
      </c>
      <c r="O59" s="12">
        <f t="shared" si="19"/>
        <v>0</v>
      </c>
    </row>
    <row r="60" spans="1:15">
      <c r="A60" s="176"/>
      <c r="B60" s="179"/>
      <c r="C60" s="181"/>
      <c r="D60" s="176"/>
      <c r="E60" s="176"/>
      <c r="F60" s="176"/>
      <c r="G60" s="11" t="s">
        <v>37</v>
      </c>
      <c r="H60" s="12">
        <f>IF(H59&gt;0,H59,0)</f>
        <v>0</v>
      </c>
      <c r="I60" s="12">
        <f>IF(I59&gt;0,I59+H60,0)</f>
        <v>0</v>
      </c>
      <c r="J60" s="12">
        <f t="shared" ref="J60" si="148">IF(J59&gt;0,J59+I60,0)</f>
        <v>0</v>
      </c>
      <c r="K60" s="12">
        <f t="shared" ref="K60" si="149">IF(K59&gt;0,K59+J60,0)</f>
        <v>0</v>
      </c>
      <c r="L60" s="12">
        <f t="shared" ref="L60" si="150">IF(L59&gt;0,L59+K60,0)</f>
        <v>0</v>
      </c>
      <c r="M60" s="12">
        <f t="shared" ref="M60" si="151">IF(M59&gt;0,M59+L60,0)</f>
        <v>3389.3644949999998</v>
      </c>
      <c r="N60" s="12">
        <f t="shared" ref="N60" si="152">IF(N59&gt;0,N59+M60,0)</f>
        <v>0</v>
      </c>
      <c r="O60" s="12">
        <f t="shared" ref="O60" si="153">IF(O59&gt;0,O59+N60,0)</f>
        <v>0</v>
      </c>
    </row>
    <row r="61" spans="1:15">
      <c r="A61" s="176">
        <v>27</v>
      </c>
      <c r="B61" s="178" t="str">
        <f>Orçamento!B172</f>
        <v>CONDUTOR E ENFIAÇÃO DE ENERGIA ELÉTRICA E TELEFONIA</v>
      </c>
      <c r="C61" s="180">
        <f>Orçamento!J183</f>
        <v>1412.1460820000002</v>
      </c>
      <c r="D61" s="175">
        <f t="shared" ref="D61" si="154">F61-E61+1</f>
        <v>1</v>
      </c>
      <c r="E61" s="177">
        <v>6</v>
      </c>
      <c r="F61" s="177">
        <v>6</v>
      </c>
      <c r="G61" s="11" t="s">
        <v>32</v>
      </c>
      <c r="H61" s="12">
        <f t="shared" si="19"/>
        <v>0</v>
      </c>
      <c r="I61" s="12">
        <f t="shared" si="19"/>
        <v>0</v>
      </c>
      <c r="J61" s="12">
        <f t="shared" si="19"/>
        <v>0</v>
      </c>
      <c r="K61" s="12">
        <f t="shared" si="19"/>
        <v>0</v>
      </c>
      <c r="L61" s="12">
        <f t="shared" si="19"/>
        <v>0</v>
      </c>
      <c r="M61" s="12">
        <f t="shared" si="19"/>
        <v>1412.1460820000002</v>
      </c>
      <c r="N61" s="12">
        <f t="shared" si="19"/>
        <v>0</v>
      </c>
      <c r="O61" s="12">
        <f t="shared" si="19"/>
        <v>0</v>
      </c>
    </row>
    <row r="62" spans="1:15">
      <c r="A62" s="176"/>
      <c r="B62" s="179"/>
      <c r="C62" s="181"/>
      <c r="D62" s="176"/>
      <c r="E62" s="176"/>
      <c r="F62" s="176"/>
      <c r="G62" s="11" t="s">
        <v>37</v>
      </c>
      <c r="H62" s="12">
        <f>IF(H61&gt;0,H61,0)</f>
        <v>0</v>
      </c>
      <c r="I62" s="12">
        <f>IF(I61&gt;0,I61+H62,0)</f>
        <v>0</v>
      </c>
      <c r="J62" s="12">
        <f t="shared" ref="J62" si="155">IF(J61&gt;0,J61+I62,0)</f>
        <v>0</v>
      </c>
      <c r="K62" s="12">
        <f t="shared" ref="K62" si="156">IF(K61&gt;0,K61+J62,0)</f>
        <v>0</v>
      </c>
      <c r="L62" s="12">
        <f t="shared" ref="L62" si="157">IF(L61&gt;0,L61+K62,0)</f>
        <v>0</v>
      </c>
      <c r="M62" s="12">
        <f t="shared" ref="M62" si="158">IF(M61&gt;0,M61+L62,0)</f>
        <v>1412.1460820000002</v>
      </c>
      <c r="N62" s="12">
        <f t="shared" ref="N62" si="159">IF(N61&gt;0,N61+M62,0)</f>
        <v>0</v>
      </c>
      <c r="O62" s="12">
        <f t="shared" ref="O62" si="160">IF(O61&gt;0,O61+N62,0)</f>
        <v>0</v>
      </c>
    </row>
    <row r="63" spans="1:15">
      <c r="A63" s="176">
        <v>28</v>
      </c>
      <c r="B63" s="178" t="str">
        <f>Orçamento!B184</f>
        <v>DISTRIBUIÇÃO DE FORÇA E COMANDO DE ENERGIA ELÉTRICA E TELEFONIA</v>
      </c>
      <c r="C63" s="180">
        <f>Orçamento!J198</f>
        <v>2139.0434650000002</v>
      </c>
      <c r="D63" s="175">
        <f t="shared" ref="D63" si="161">F63-E63+1</f>
        <v>1</v>
      </c>
      <c r="E63" s="177">
        <v>6</v>
      </c>
      <c r="F63" s="177">
        <v>6</v>
      </c>
      <c r="G63" s="11" t="s">
        <v>32</v>
      </c>
      <c r="H63" s="12">
        <f t="shared" si="19"/>
        <v>0</v>
      </c>
      <c r="I63" s="12">
        <f t="shared" si="19"/>
        <v>0</v>
      </c>
      <c r="J63" s="12">
        <f t="shared" si="19"/>
        <v>0</v>
      </c>
      <c r="K63" s="12">
        <f t="shared" si="19"/>
        <v>0</v>
      </c>
      <c r="L63" s="12">
        <f t="shared" si="19"/>
        <v>0</v>
      </c>
      <c r="M63" s="12">
        <f t="shared" si="19"/>
        <v>2139.0434650000002</v>
      </c>
      <c r="N63" s="12">
        <f t="shared" si="19"/>
        <v>0</v>
      </c>
      <c r="O63" s="12">
        <f t="shared" si="19"/>
        <v>0</v>
      </c>
    </row>
    <row r="64" spans="1:15">
      <c r="A64" s="176"/>
      <c r="B64" s="179"/>
      <c r="C64" s="181"/>
      <c r="D64" s="176"/>
      <c r="E64" s="176"/>
      <c r="F64" s="176"/>
      <c r="G64" s="11" t="s">
        <v>37</v>
      </c>
      <c r="H64" s="12">
        <f>IF(H63&gt;0,H63,0)</f>
        <v>0</v>
      </c>
      <c r="I64" s="12">
        <f>IF(I63&gt;0,I63+H64,0)</f>
        <v>0</v>
      </c>
      <c r="J64" s="12">
        <f t="shared" ref="J64" si="162">IF(J63&gt;0,J63+I64,0)</f>
        <v>0</v>
      </c>
      <c r="K64" s="12">
        <f t="shared" ref="K64" si="163">IF(K63&gt;0,K63+J64,0)</f>
        <v>0</v>
      </c>
      <c r="L64" s="12">
        <f t="shared" ref="L64" si="164">IF(L63&gt;0,L63+K64,0)</f>
        <v>0</v>
      </c>
      <c r="M64" s="12">
        <f t="shared" ref="M64" si="165">IF(M63&gt;0,M63+L64,0)</f>
        <v>2139.0434650000002</v>
      </c>
      <c r="N64" s="12">
        <f t="shared" ref="N64" si="166">IF(N63&gt;0,N63+M64,0)</f>
        <v>0</v>
      </c>
      <c r="O64" s="12">
        <f t="shared" ref="O64" si="167">IF(O63&gt;0,O63+N64,0)</f>
        <v>0</v>
      </c>
    </row>
    <row r="65" spans="1:15">
      <c r="A65" s="176">
        <v>29</v>
      </c>
      <c r="B65" s="178" t="str">
        <f>Orçamento!B199</f>
        <v>ILUMINAÇÃO</v>
      </c>
      <c r="C65" s="180">
        <f>Orçamento!J206</f>
        <v>2158.3065960000004</v>
      </c>
      <c r="D65" s="175">
        <f t="shared" ref="D65" si="168">F65-E65+1</f>
        <v>2</v>
      </c>
      <c r="E65" s="177">
        <v>7</v>
      </c>
      <c r="F65" s="177">
        <v>8</v>
      </c>
      <c r="G65" s="11" t="s">
        <v>32</v>
      </c>
      <c r="H65" s="12">
        <f t="shared" si="19"/>
        <v>0</v>
      </c>
      <c r="I65" s="12">
        <f t="shared" si="19"/>
        <v>0</v>
      </c>
      <c r="J65" s="12">
        <f t="shared" si="19"/>
        <v>0</v>
      </c>
      <c r="K65" s="12">
        <f t="shared" si="19"/>
        <v>0</v>
      </c>
      <c r="L65" s="12">
        <f t="shared" si="19"/>
        <v>0</v>
      </c>
      <c r="M65" s="12">
        <f t="shared" si="19"/>
        <v>0</v>
      </c>
      <c r="N65" s="12">
        <f t="shared" si="19"/>
        <v>1079.1532980000002</v>
      </c>
      <c r="O65" s="12">
        <f t="shared" si="19"/>
        <v>1079.1532980000002</v>
      </c>
    </row>
    <row r="66" spans="1:15">
      <c r="A66" s="176"/>
      <c r="B66" s="179"/>
      <c r="C66" s="181"/>
      <c r="D66" s="176"/>
      <c r="E66" s="176"/>
      <c r="F66" s="176"/>
      <c r="G66" s="11" t="s">
        <v>37</v>
      </c>
      <c r="H66" s="12">
        <f>IF(H65&gt;0,H65,0)</f>
        <v>0</v>
      </c>
      <c r="I66" s="12">
        <f>IF(I65&gt;0,I65+H66,0)</f>
        <v>0</v>
      </c>
      <c r="J66" s="12">
        <f t="shared" ref="J66" si="169">IF(J65&gt;0,J65+I66,0)</f>
        <v>0</v>
      </c>
      <c r="K66" s="12">
        <f t="shared" ref="K66" si="170">IF(K65&gt;0,K65+J66,0)</f>
        <v>0</v>
      </c>
      <c r="L66" s="12">
        <f t="shared" ref="L66" si="171">IF(L65&gt;0,L65+K66,0)</f>
        <v>0</v>
      </c>
      <c r="M66" s="12">
        <f t="shared" ref="M66" si="172">IF(M65&gt;0,M65+L66,0)</f>
        <v>0</v>
      </c>
      <c r="N66" s="12">
        <f t="shared" ref="N66" si="173">IF(N65&gt;0,N65+M66,0)</f>
        <v>1079.1532980000002</v>
      </c>
      <c r="O66" s="12">
        <f t="shared" ref="O66" si="174">IF(O65&gt;0,O65+N66,0)</f>
        <v>2158.3065960000004</v>
      </c>
    </row>
    <row r="67" spans="1:15">
      <c r="A67" s="176">
        <v>30</v>
      </c>
      <c r="B67" s="178" t="str">
        <f>Orçamento!B207</f>
        <v>PARA-RAIOS PARA EDIFICAÇÃO</v>
      </c>
      <c r="C67" s="180">
        <f>Orçamento!J214</f>
        <v>651.66422300000011</v>
      </c>
      <c r="D67" s="175">
        <f t="shared" ref="D67" si="175">F67-E67+1</f>
        <v>1</v>
      </c>
      <c r="E67" s="177">
        <v>6</v>
      </c>
      <c r="F67" s="177">
        <v>6</v>
      </c>
      <c r="G67" s="11" t="s">
        <v>32</v>
      </c>
      <c r="H67" s="12">
        <f t="shared" si="19"/>
        <v>0</v>
      </c>
      <c r="I67" s="12">
        <f t="shared" si="19"/>
        <v>0</v>
      </c>
      <c r="J67" s="12">
        <f t="shared" si="19"/>
        <v>0</v>
      </c>
      <c r="K67" s="12">
        <f t="shared" si="19"/>
        <v>0</v>
      </c>
      <c r="L67" s="12">
        <f t="shared" si="19"/>
        <v>0</v>
      </c>
      <c r="M67" s="12">
        <f t="shared" si="19"/>
        <v>651.66422300000011</v>
      </c>
      <c r="N67" s="12">
        <f t="shared" si="19"/>
        <v>0</v>
      </c>
      <c r="O67" s="12">
        <f t="shared" si="19"/>
        <v>0</v>
      </c>
    </row>
    <row r="68" spans="1:15">
      <c r="A68" s="176"/>
      <c r="B68" s="179"/>
      <c r="C68" s="181"/>
      <c r="D68" s="176"/>
      <c r="E68" s="176"/>
      <c r="F68" s="176"/>
      <c r="G68" s="11" t="s">
        <v>37</v>
      </c>
      <c r="H68" s="12">
        <f>IF(H67&gt;0,H67,0)</f>
        <v>0</v>
      </c>
      <c r="I68" s="12">
        <f>IF(I67&gt;0,I67+H68,0)</f>
        <v>0</v>
      </c>
      <c r="J68" s="12">
        <f t="shared" ref="J68" si="176">IF(J67&gt;0,J67+I68,0)</f>
        <v>0</v>
      </c>
      <c r="K68" s="12">
        <f t="shared" ref="K68" si="177">IF(K67&gt;0,K67+J68,0)</f>
        <v>0</v>
      </c>
      <c r="L68" s="12">
        <f t="shared" ref="L68" si="178">IF(L67&gt;0,L67+K68,0)</f>
        <v>0</v>
      </c>
      <c r="M68" s="12">
        <f t="shared" ref="M68" si="179">IF(M67&gt;0,M67+L68,0)</f>
        <v>651.66422300000011</v>
      </c>
      <c r="N68" s="12">
        <f t="shared" ref="N68" si="180">IF(N67&gt;0,N67+M68,0)</f>
        <v>0</v>
      </c>
      <c r="O68" s="12">
        <f t="shared" ref="O68" si="181">IF(O67&gt;0,O67+N68,0)</f>
        <v>0</v>
      </c>
    </row>
    <row r="69" spans="1:15">
      <c r="A69" s="176">
        <v>31</v>
      </c>
      <c r="B69" s="178" t="str">
        <f>Orçamento!B215</f>
        <v>APARELHOS ELÉTRICOS, HIDRÁULICOS E A GÁS.</v>
      </c>
      <c r="C69" s="180">
        <f>Orçamento!J224</f>
        <v>6718.6039270000001</v>
      </c>
      <c r="D69" s="175">
        <f t="shared" ref="D69" si="182">F69-E69+1</f>
        <v>1</v>
      </c>
      <c r="E69" s="177">
        <v>8</v>
      </c>
      <c r="F69" s="177">
        <v>8</v>
      </c>
      <c r="G69" s="11" t="s">
        <v>32</v>
      </c>
      <c r="H69" s="12">
        <f t="shared" si="19"/>
        <v>0</v>
      </c>
      <c r="I69" s="12">
        <f t="shared" si="19"/>
        <v>0</v>
      </c>
      <c r="J69" s="12">
        <f t="shared" si="19"/>
        <v>0</v>
      </c>
      <c r="K69" s="12">
        <f t="shared" si="19"/>
        <v>0</v>
      </c>
      <c r="L69" s="12">
        <f t="shared" si="19"/>
        <v>0</v>
      </c>
      <c r="M69" s="12">
        <f t="shared" si="19"/>
        <v>0</v>
      </c>
      <c r="N69" s="12">
        <f t="shared" si="19"/>
        <v>0</v>
      </c>
      <c r="O69" s="12">
        <f t="shared" si="19"/>
        <v>6718.6039270000001</v>
      </c>
    </row>
    <row r="70" spans="1:15">
      <c r="A70" s="176"/>
      <c r="B70" s="179"/>
      <c r="C70" s="181"/>
      <c r="D70" s="176"/>
      <c r="E70" s="176"/>
      <c r="F70" s="176"/>
      <c r="G70" s="11" t="s">
        <v>37</v>
      </c>
      <c r="H70" s="12">
        <f>IF(H69&gt;0,H69,0)</f>
        <v>0</v>
      </c>
      <c r="I70" s="12">
        <f>IF(I69&gt;0,I69+H70,0)</f>
        <v>0</v>
      </c>
      <c r="J70" s="12">
        <f t="shared" ref="J70" si="183">IF(J69&gt;0,J69+I70,0)</f>
        <v>0</v>
      </c>
      <c r="K70" s="12">
        <f t="shared" ref="K70" si="184">IF(K69&gt;0,K69+J70,0)</f>
        <v>0</v>
      </c>
      <c r="L70" s="12">
        <f t="shared" ref="L70" si="185">IF(L69&gt;0,L69+K70,0)</f>
        <v>0</v>
      </c>
      <c r="M70" s="12">
        <f t="shared" ref="M70" si="186">IF(M69&gt;0,M69+L70,0)</f>
        <v>0</v>
      </c>
      <c r="N70" s="12">
        <f t="shared" ref="N70" si="187">IF(N69&gt;0,N69+M70,0)</f>
        <v>0</v>
      </c>
      <c r="O70" s="12">
        <f t="shared" ref="O70" si="188">IF(O69&gt;0,O69+N70,0)</f>
        <v>6718.6039270000001</v>
      </c>
    </row>
    <row r="71" spans="1:15">
      <c r="A71" s="176">
        <v>32</v>
      </c>
      <c r="B71" s="178" t="str">
        <f>Orçamento!B225</f>
        <v>APARELHOS E METAIS HIDRÁULICOS</v>
      </c>
      <c r="C71" s="180">
        <f>Orçamento!J251</f>
        <v>10562.983859670001</v>
      </c>
      <c r="D71" s="175">
        <f t="shared" ref="D71" si="189">F71-E71+1</f>
        <v>2</v>
      </c>
      <c r="E71" s="177">
        <v>7</v>
      </c>
      <c r="F71" s="177">
        <v>8</v>
      </c>
      <c r="G71" s="11" t="s">
        <v>32</v>
      </c>
      <c r="H71" s="12">
        <f t="shared" si="19"/>
        <v>0</v>
      </c>
      <c r="I71" s="12">
        <f t="shared" si="19"/>
        <v>0</v>
      </c>
      <c r="J71" s="12">
        <f t="shared" si="19"/>
        <v>0</v>
      </c>
      <c r="K71" s="12">
        <f t="shared" si="19"/>
        <v>0</v>
      </c>
      <c r="L71" s="12">
        <f t="shared" si="19"/>
        <v>0</v>
      </c>
      <c r="M71" s="12">
        <f t="shared" si="19"/>
        <v>0</v>
      </c>
      <c r="N71" s="12">
        <f t="shared" si="19"/>
        <v>5281.4919298350005</v>
      </c>
      <c r="O71" s="12">
        <f t="shared" si="19"/>
        <v>5281.4919298350005</v>
      </c>
    </row>
    <row r="72" spans="1:15">
      <c r="A72" s="176"/>
      <c r="B72" s="179"/>
      <c r="C72" s="181"/>
      <c r="D72" s="176"/>
      <c r="E72" s="176"/>
      <c r="F72" s="176"/>
      <c r="G72" s="11" t="s">
        <v>37</v>
      </c>
      <c r="H72" s="12">
        <f>IF(H71&gt;0,H71,0)</f>
        <v>0</v>
      </c>
      <c r="I72" s="12">
        <f>IF(I71&gt;0,I71+H72,0)</f>
        <v>0</v>
      </c>
      <c r="J72" s="12">
        <f t="shared" ref="J72" si="190">IF(J71&gt;0,J71+I72,0)</f>
        <v>0</v>
      </c>
      <c r="K72" s="12">
        <f t="shared" ref="K72" si="191">IF(K71&gt;0,K71+J72,0)</f>
        <v>0</v>
      </c>
      <c r="L72" s="12">
        <f t="shared" ref="L72" si="192">IF(L71&gt;0,L71+K72,0)</f>
        <v>0</v>
      </c>
      <c r="M72" s="12">
        <f t="shared" ref="M72" si="193">IF(M71&gt;0,M71+L72,0)</f>
        <v>0</v>
      </c>
      <c r="N72" s="12">
        <f t="shared" ref="N72" si="194">IF(N71&gt;0,N71+M72,0)</f>
        <v>5281.4919298350005</v>
      </c>
      <c r="O72" s="12">
        <f t="shared" ref="O72" si="195">IF(O71&gt;0,O71+N72,0)</f>
        <v>10562.983859670001</v>
      </c>
    </row>
    <row r="73" spans="1:15">
      <c r="A73" s="176">
        <v>33</v>
      </c>
      <c r="B73" s="178" t="str">
        <f>Orçamento!B252</f>
        <v>ENTRADA DE ÁGUA, INCÊNDIO E GÁS</v>
      </c>
      <c r="C73" s="180">
        <f>Orçamento!J254</f>
        <v>5270.8204379999997</v>
      </c>
      <c r="D73" s="175">
        <f t="shared" ref="D73" si="196">F73-E73+1</f>
        <v>1</v>
      </c>
      <c r="E73" s="177">
        <v>4</v>
      </c>
      <c r="F73" s="177">
        <v>4</v>
      </c>
      <c r="G73" s="11" t="s">
        <v>32</v>
      </c>
      <c r="H73" s="12">
        <f t="shared" si="19"/>
        <v>0</v>
      </c>
      <c r="I73" s="12">
        <f t="shared" si="19"/>
        <v>0</v>
      </c>
      <c r="J73" s="12">
        <f t="shared" si="19"/>
        <v>0</v>
      </c>
      <c r="K73" s="12">
        <f t="shared" si="19"/>
        <v>5270.8204379999997</v>
      </c>
      <c r="L73" s="12">
        <f t="shared" si="19"/>
        <v>0</v>
      </c>
      <c r="M73" s="12">
        <f t="shared" si="19"/>
        <v>0</v>
      </c>
      <c r="N73" s="12">
        <f t="shared" si="19"/>
        <v>0</v>
      </c>
      <c r="O73" s="12">
        <f t="shared" si="19"/>
        <v>0</v>
      </c>
    </row>
    <row r="74" spans="1:15">
      <c r="A74" s="176"/>
      <c r="B74" s="179"/>
      <c r="C74" s="181"/>
      <c r="D74" s="176"/>
      <c r="E74" s="176"/>
      <c r="F74" s="176"/>
      <c r="G74" s="11" t="s">
        <v>37</v>
      </c>
      <c r="H74" s="12">
        <f>IF(H73&gt;0,H73,0)</f>
        <v>0</v>
      </c>
      <c r="I74" s="12">
        <f>IF(I73&gt;0,I73+H74,0)</f>
        <v>0</v>
      </c>
      <c r="J74" s="12">
        <f t="shared" ref="J74" si="197">IF(J73&gt;0,J73+I74,0)</f>
        <v>0</v>
      </c>
      <c r="K74" s="12">
        <f t="shared" ref="K74" si="198">IF(K73&gt;0,K73+J74,0)</f>
        <v>5270.8204379999997</v>
      </c>
      <c r="L74" s="12">
        <f t="shared" ref="L74" si="199">IF(L73&gt;0,L73+K74,0)</f>
        <v>0</v>
      </c>
      <c r="M74" s="12">
        <f t="shared" ref="M74" si="200">IF(M73&gt;0,M73+L74,0)</f>
        <v>0</v>
      </c>
      <c r="N74" s="12">
        <f t="shared" ref="N74" si="201">IF(N73&gt;0,N73+M74,0)</f>
        <v>0</v>
      </c>
      <c r="O74" s="12">
        <f t="shared" ref="O74" si="202">IF(O73&gt;0,O73+N74,0)</f>
        <v>0</v>
      </c>
    </row>
    <row r="75" spans="1:15">
      <c r="A75" s="176">
        <v>34</v>
      </c>
      <c r="B75" s="178" t="str">
        <f>Orçamento!B255</f>
        <v>TUBULAÇÃO E CONDUTORES PARA LÍQUIDOS E GASES.</v>
      </c>
      <c r="C75" s="180">
        <f>Orçamento!J268</f>
        <v>6370.1711349999996</v>
      </c>
      <c r="D75" s="175">
        <f t="shared" ref="D75" si="203">F75-E75+1</f>
        <v>1</v>
      </c>
      <c r="E75" s="177">
        <v>5</v>
      </c>
      <c r="F75" s="177">
        <v>5</v>
      </c>
      <c r="G75" s="11" t="s">
        <v>32</v>
      </c>
      <c r="H75" s="12">
        <f t="shared" si="19"/>
        <v>0</v>
      </c>
      <c r="I75" s="12">
        <f t="shared" si="19"/>
        <v>0</v>
      </c>
      <c r="J75" s="12">
        <f t="shared" si="19"/>
        <v>0</v>
      </c>
      <c r="K75" s="12">
        <f t="shared" si="19"/>
        <v>0</v>
      </c>
      <c r="L75" s="12">
        <f t="shared" si="19"/>
        <v>6370.1711349999996</v>
      </c>
      <c r="M75" s="12">
        <f t="shared" si="19"/>
        <v>0</v>
      </c>
      <c r="N75" s="12">
        <f t="shared" si="19"/>
        <v>0</v>
      </c>
      <c r="O75" s="12">
        <f t="shared" si="19"/>
        <v>0</v>
      </c>
    </row>
    <row r="76" spans="1:15">
      <c r="A76" s="176"/>
      <c r="B76" s="179"/>
      <c r="C76" s="181"/>
      <c r="D76" s="176"/>
      <c r="E76" s="176"/>
      <c r="F76" s="176"/>
      <c r="G76" s="11" t="s">
        <v>37</v>
      </c>
      <c r="H76" s="12">
        <f>IF(H75&gt;0,H75,0)</f>
        <v>0</v>
      </c>
      <c r="I76" s="12">
        <f>IF(I75&gt;0,I75+H76,0)</f>
        <v>0</v>
      </c>
      <c r="J76" s="12">
        <f t="shared" ref="J76" si="204">IF(J75&gt;0,J75+I76,0)</f>
        <v>0</v>
      </c>
      <c r="K76" s="12">
        <f t="shared" ref="K76" si="205">IF(K75&gt;0,K75+J76,0)</f>
        <v>0</v>
      </c>
      <c r="L76" s="12">
        <f t="shared" ref="L76" si="206">IF(L75&gt;0,L75+K76,0)</f>
        <v>6370.1711349999996</v>
      </c>
      <c r="M76" s="12">
        <f t="shared" ref="M76" si="207">IF(M75&gt;0,M75+L76,0)</f>
        <v>0</v>
      </c>
      <c r="N76" s="12">
        <f t="shared" ref="N76" si="208">IF(N75&gt;0,N75+M76,0)</f>
        <v>0</v>
      </c>
      <c r="O76" s="12">
        <f t="shared" ref="O76" si="209">IF(O75&gt;0,O75+N76,0)</f>
        <v>0</v>
      </c>
    </row>
    <row r="77" spans="1:15">
      <c r="A77" s="176">
        <v>35</v>
      </c>
      <c r="B77" s="178" t="str">
        <f>Orçamento!B269</f>
        <v>VÁLVULAS E APARELHOS DE MEDIÇÃO E CONTROLE PARA LÍQUIDOS E GASES</v>
      </c>
      <c r="C77" s="180">
        <f>Orçamento!J276</f>
        <v>1487.760325</v>
      </c>
      <c r="D77" s="175">
        <f t="shared" ref="D77" si="210">F77-E77+1</f>
        <v>2</v>
      </c>
      <c r="E77" s="177">
        <v>6</v>
      </c>
      <c r="F77" s="177">
        <v>7</v>
      </c>
      <c r="G77" s="11" t="s">
        <v>32</v>
      </c>
      <c r="H77" s="12">
        <f t="shared" si="19"/>
        <v>0</v>
      </c>
      <c r="I77" s="12">
        <f t="shared" si="19"/>
        <v>0</v>
      </c>
      <c r="J77" s="12">
        <f t="shared" si="19"/>
        <v>0</v>
      </c>
      <c r="K77" s="12">
        <f t="shared" si="19"/>
        <v>0</v>
      </c>
      <c r="L77" s="12">
        <f t="shared" si="19"/>
        <v>0</v>
      </c>
      <c r="M77" s="12">
        <f t="shared" si="19"/>
        <v>743.88016249999998</v>
      </c>
      <c r="N77" s="12">
        <f t="shared" si="19"/>
        <v>743.88016249999998</v>
      </c>
      <c r="O77" s="12">
        <f t="shared" si="19"/>
        <v>0</v>
      </c>
    </row>
    <row r="78" spans="1:15">
      <c r="A78" s="176"/>
      <c r="B78" s="179"/>
      <c r="C78" s="181"/>
      <c r="D78" s="176"/>
      <c r="E78" s="176"/>
      <c r="F78" s="176"/>
      <c r="G78" s="11" t="s">
        <v>37</v>
      </c>
      <c r="H78" s="12">
        <f>IF(H77&gt;0,H77,0)</f>
        <v>0</v>
      </c>
      <c r="I78" s="12">
        <f>IF(I77&gt;0,I77+H78,0)</f>
        <v>0</v>
      </c>
      <c r="J78" s="12">
        <f t="shared" ref="J78" si="211">IF(J77&gt;0,J77+I78,0)</f>
        <v>0</v>
      </c>
      <c r="K78" s="12">
        <f t="shared" ref="K78" si="212">IF(K77&gt;0,K77+J78,0)</f>
        <v>0</v>
      </c>
      <c r="L78" s="12">
        <f t="shared" ref="L78" si="213">IF(L77&gt;0,L77+K78,0)</f>
        <v>0</v>
      </c>
      <c r="M78" s="12">
        <f t="shared" ref="M78" si="214">IF(M77&gt;0,M77+L78,0)</f>
        <v>743.88016249999998</v>
      </c>
      <c r="N78" s="12">
        <f t="shared" ref="N78" si="215">IF(N77&gt;0,N77+M78,0)</f>
        <v>1487.760325</v>
      </c>
      <c r="O78" s="12">
        <f t="shared" ref="O78" si="216">IF(O77&gt;0,O77+N78,0)</f>
        <v>0</v>
      </c>
    </row>
    <row r="79" spans="1:15">
      <c r="A79" s="176">
        <v>36</v>
      </c>
      <c r="B79" s="178" t="str">
        <f>Orçamento!B277</f>
        <v>RESERVATÓRIO E TANQUE PARA LÍQUIDOS E GASES</v>
      </c>
      <c r="C79" s="180">
        <f>Orçamento!J284</f>
        <v>846.39763600000003</v>
      </c>
      <c r="D79" s="175">
        <f t="shared" ref="D79" si="217">F79-E79+1</f>
        <v>1</v>
      </c>
      <c r="E79" s="177">
        <v>6</v>
      </c>
      <c r="F79" s="177">
        <v>6</v>
      </c>
      <c r="G79" s="11" t="s">
        <v>32</v>
      </c>
      <c r="H79" s="12">
        <f t="shared" si="19"/>
        <v>0</v>
      </c>
      <c r="I79" s="12">
        <f t="shared" si="19"/>
        <v>0</v>
      </c>
      <c r="J79" s="12">
        <f t="shared" si="19"/>
        <v>0</v>
      </c>
      <c r="K79" s="12">
        <f t="shared" si="19"/>
        <v>0</v>
      </c>
      <c r="L79" s="12">
        <f t="shared" si="19"/>
        <v>0</v>
      </c>
      <c r="M79" s="12">
        <f t="shared" si="19"/>
        <v>846.39763600000003</v>
      </c>
      <c r="N79" s="12">
        <f t="shared" si="19"/>
        <v>0</v>
      </c>
      <c r="O79" s="12">
        <f t="shared" si="19"/>
        <v>0</v>
      </c>
    </row>
    <row r="80" spans="1:15">
      <c r="A80" s="176"/>
      <c r="B80" s="179"/>
      <c r="C80" s="181"/>
      <c r="D80" s="176"/>
      <c r="E80" s="176"/>
      <c r="F80" s="176"/>
      <c r="G80" s="11" t="s">
        <v>37</v>
      </c>
      <c r="H80" s="12">
        <f>IF(H79&gt;0,H79,0)</f>
        <v>0</v>
      </c>
      <c r="I80" s="12">
        <f>IF(I79&gt;0,I79+H80,0)</f>
        <v>0</v>
      </c>
      <c r="J80" s="12">
        <f t="shared" ref="J80" si="218">IF(J79&gt;0,J79+I80,0)</f>
        <v>0</v>
      </c>
      <c r="K80" s="12">
        <f t="shared" ref="K80" si="219">IF(K79&gt;0,K79+J80,0)</f>
        <v>0</v>
      </c>
      <c r="L80" s="12">
        <f t="shared" ref="L80" si="220">IF(L79&gt;0,L79+K80,0)</f>
        <v>0</v>
      </c>
      <c r="M80" s="12">
        <f t="shared" ref="M80" si="221">IF(M79&gt;0,M79+L80,0)</f>
        <v>846.39763600000003</v>
      </c>
      <c r="N80" s="12">
        <f t="shared" ref="N80" si="222">IF(N79&gt;0,N79+M80,0)</f>
        <v>0</v>
      </c>
      <c r="O80" s="12">
        <f t="shared" ref="O80" si="223">IF(O79&gt;0,O79+N80,0)</f>
        <v>0</v>
      </c>
    </row>
    <row r="81" spans="1:15">
      <c r="A81" s="176">
        <v>37</v>
      </c>
      <c r="B81" s="178" t="str">
        <f>Orçamento!B285</f>
        <v>CAIXA, RALO, GRELHA E ACESSÓRIO HIDRÁULICO</v>
      </c>
      <c r="C81" s="180">
        <f>Orçamento!J294</f>
        <v>2173.8695339999999</v>
      </c>
      <c r="D81" s="175">
        <f t="shared" ref="D81" si="224">F81-E81+1</f>
        <v>2</v>
      </c>
      <c r="E81" s="177">
        <v>6</v>
      </c>
      <c r="F81" s="177">
        <v>7</v>
      </c>
      <c r="G81" s="11" t="s">
        <v>32</v>
      </c>
      <c r="H81" s="12">
        <f t="shared" si="19"/>
        <v>0</v>
      </c>
      <c r="I81" s="12">
        <f t="shared" si="19"/>
        <v>0</v>
      </c>
      <c r="J81" s="12">
        <f t="shared" si="19"/>
        <v>0</v>
      </c>
      <c r="K81" s="12">
        <f t="shared" si="19"/>
        <v>0</v>
      </c>
      <c r="L81" s="12">
        <f t="shared" si="19"/>
        <v>0</v>
      </c>
      <c r="M81" s="12">
        <f t="shared" si="19"/>
        <v>1086.934767</v>
      </c>
      <c r="N81" s="12">
        <f t="shared" si="19"/>
        <v>1086.934767</v>
      </c>
      <c r="O81" s="12">
        <f t="shared" si="19"/>
        <v>0</v>
      </c>
    </row>
    <row r="82" spans="1:15">
      <c r="A82" s="176"/>
      <c r="B82" s="179"/>
      <c r="C82" s="181"/>
      <c r="D82" s="176"/>
      <c r="E82" s="176"/>
      <c r="F82" s="176"/>
      <c r="G82" s="11" t="s">
        <v>37</v>
      </c>
      <c r="H82" s="12">
        <f>IF(H81&gt;0,H81,0)</f>
        <v>0</v>
      </c>
      <c r="I82" s="12">
        <f>IF(I81&gt;0,I81+H82,0)</f>
        <v>0</v>
      </c>
      <c r="J82" s="12">
        <f t="shared" ref="J82" si="225">IF(J81&gt;0,J81+I82,0)</f>
        <v>0</v>
      </c>
      <c r="K82" s="12">
        <f t="shared" ref="K82" si="226">IF(K81&gt;0,K81+J82,0)</f>
        <v>0</v>
      </c>
      <c r="L82" s="12">
        <f t="shared" ref="L82" si="227">IF(L81&gt;0,L81+K82,0)</f>
        <v>0</v>
      </c>
      <c r="M82" s="12">
        <f t="shared" ref="M82" si="228">IF(M81&gt;0,M81+L82,0)</f>
        <v>1086.934767</v>
      </c>
      <c r="N82" s="12">
        <f t="shared" ref="N82" si="229">IF(N81&gt;0,N81+M82,0)</f>
        <v>2173.8695339999999</v>
      </c>
      <c r="O82" s="12">
        <f t="shared" ref="O82" si="230">IF(O81&gt;0,O81+N82,0)</f>
        <v>0</v>
      </c>
    </row>
    <row r="83" spans="1:15">
      <c r="A83" s="176">
        <v>38</v>
      </c>
      <c r="B83" s="178" t="str">
        <f>Orçamento!B295</f>
        <v>DETECÇÃO, COMBATE E PREVENÇÃO A INCÊNDIO</v>
      </c>
      <c r="C83" s="180">
        <f>Orçamento!J304</f>
        <v>1569.152278</v>
      </c>
      <c r="D83" s="175">
        <f t="shared" ref="D83" si="231">F83-E83+1</f>
        <v>1</v>
      </c>
      <c r="E83" s="177">
        <v>8</v>
      </c>
      <c r="F83" s="177">
        <v>8</v>
      </c>
      <c r="G83" s="11" t="s">
        <v>32</v>
      </c>
      <c r="H83" s="12">
        <f t="shared" si="19"/>
        <v>0</v>
      </c>
      <c r="I83" s="12">
        <f t="shared" si="19"/>
        <v>0</v>
      </c>
      <c r="J83" s="12">
        <f t="shared" si="19"/>
        <v>0</v>
      </c>
      <c r="K83" s="12">
        <f t="shared" si="19"/>
        <v>0</v>
      </c>
      <c r="L83" s="12">
        <f t="shared" si="19"/>
        <v>0</v>
      </c>
      <c r="M83" s="12">
        <f t="shared" si="19"/>
        <v>0</v>
      </c>
      <c r="N83" s="12">
        <f t="shared" si="19"/>
        <v>0</v>
      </c>
      <c r="O83" s="12">
        <f t="shared" si="19"/>
        <v>1569.152278</v>
      </c>
    </row>
    <row r="84" spans="1:15">
      <c r="A84" s="176"/>
      <c r="B84" s="179"/>
      <c r="C84" s="181"/>
      <c r="D84" s="176"/>
      <c r="E84" s="176"/>
      <c r="F84" s="176"/>
      <c r="G84" s="11" t="s">
        <v>37</v>
      </c>
      <c r="H84" s="12">
        <f>IF(H83&gt;0,H83,0)</f>
        <v>0</v>
      </c>
      <c r="I84" s="12">
        <f>IF(I83&gt;0,I83+H84,0)</f>
        <v>0</v>
      </c>
      <c r="J84" s="12">
        <f t="shared" ref="J84" si="232">IF(J83&gt;0,J83+I84,0)</f>
        <v>0</v>
      </c>
      <c r="K84" s="12">
        <f t="shared" ref="K84" si="233">IF(K83&gt;0,K83+J84,0)</f>
        <v>0</v>
      </c>
      <c r="L84" s="12">
        <f t="shared" ref="L84" si="234">IF(L83&gt;0,L83+K84,0)</f>
        <v>0</v>
      </c>
      <c r="M84" s="12">
        <f t="shared" ref="M84" si="235">IF(M83&gt;0,M83+L84,0)</f>
        <v>0</v>
      </c>
      <c r="N84" s="12">
        <f t="shared" ref="N84" si="236">IF(N83&gt;0,N83+M84,0)</f>
        <v>0</v>
      </c>
      <c r="O84" s="12">
        <f t="shared" ref="O84" si="237">IF(O83&gt;0,O83+N84,0)</f>
        <v>1569.152278</v>
      </c>
    </row>
    <row r="85" spans="1:15">
      <c r="A85" s="176">
        <v>39</v>
      </c>
      <c r="B85" s="178" t="str">
        <f>Orçamento!B305</f>
        <v>PAVIMENTAÇÃO E PASSEIO</v>
      </c>
      <c r="C85" s="180">
        <f>Orçamento!J312</f>
        <v>4158.1017000000002</v>
      </c>
      <c r="D85" s="175">
        <f t="shared" ref="D85" si="238">F85-E85+1</f>
        <v>2</v>
      </c>
      <c r="E85" s="177">
        <v>3</v>
      </c>
      <c r="F85" s="177">
        <v>4</v>
      </c>
      <c r="G85" s="11" t="s">
        <v>32</v>
      </c>
      <c r="H85" s="12">
        <f t="shared" si="19"/>
        <v>0</v>
      </c>
      <c r="I85" s="12">
        <f t="shared" si="19"/>
        <v>0</v>
      </c>
      <c r="J85" s="12">
        <f t="shared" si="19"/>
        <v>2079.0508500000001</v>
      </c>
      <c r="K85" s="12">
        <f t="shared" si="19"/>
        <v>2079.0508500000001</v>
      </c>
      <c r="L85" s="12">
        <f t="shared" si="19"/>
        <v>0</v>
      </c>
      <c r="M85" s="12">
        <f t="shared" si="19"/>
        <v>0</v>
      </c>
      <c r="N85" s="12">
        <f t="shared" si="19"/>
        <v>0</v>
      </c>
      <c r="O85" s="12">
        <f t="shared" ref="O85" si="239">IF(IF(AND($E85&lt;=O$5,$F85&gt;=O$5)=TRUE,1,0)=1,$C85/$D85,0)</f>
        <v>0</v>
      </c>
    </row>
    <row r="86" spans="1:15">
      <c r="A86" s="176"/>
      <c r="B86" s="179"/>
      <c r="C86" s="181"/>
      <c r="D86" s="176"/>
      <c r="E86" s="176"/>
      <c r="F86" s="176"/>
      <c r="G86" s="11" t="s">
        <v>37</v>
      </c>
      <c r="H86" s="12">
        <f>IF(H85&gt;0,H85,0)</f>
        <v>0</v>
      </c>
      <c r="I86" s="12">
        <f>IF(I85&gt;0,I85+H86,0)</f>
        <v>0</v>
      </c>
      <c r="J86" s="12">
        <f t="shared" ref="J86" si="240">IF(J85&gt;0,J85+I86,0)</f>
        <v>2079.0508500000001</v>
      </c>
      <c r="K86" s="12">
        <f t="shared" ref="K86" si="241">IF(K85&gt;0,K85+J86,0)</f>
        <v>4158.1017000000002</v>
      </c>
      <c r="L86" s="12">
        <f t="shared" ref="L86" si="242">IF(L85&gt;0,L85+K86,0)</f>
        <v>0</v>
      </c>
      <c r="M86" s="12">
        <f t="shared" ref="M86" si="243">IF(M85&gt;0,M85+L86,0)</f>
        <v>0</v>
      </c>
      <c r="N86" s="12">
        <f t="shared" ref="N86" si="244">IF(N85&gt;0,N85+M86,0)</f>
        <v>0</v>
      </c>
      <c r="O86" s="12">
        <f t="shared" ref="O86" si="245">IF(O85&gt;0,O85+N86,0)</f>
        <v>0</v>
      </c>
    </row>
    <row r="87" spans="1:15">
      <c r="A87" s="176">
        <v>40</v>
      </c>
      <c r="B87" s="178" t="str">
        <f>Orçamento!B313</f>
        <v>SINALIZAÇÃO E COMUNICAÇÃO VISUAL</v>
      </c>
      <c r="C87" s="180">
        <f>Orçamento!J317</f>
        <v>170.68</v>
      </c>
      <c r="D87" s="175">
        <f t="shared" ref="D87" si="246">F87-E87+1</f>
        <v>1</v>
      </c>
      <c r="E87" s="177">
        <v>8</v>
      </c>
      <c r="F87" s="177">
        <v>8</v>
      </c>
      <c r="G87" s="11" t="s">
        <v>32</v>
      </c>
      <c r="H87" s="12">
        <f t="shared" ref="H87:O87" si="247">IF(IF(AND($E87&lt;=H$5,$F87&gt;=H$5)=TRUE,1,0)=1,$C87/$D87,0)</f>
        <v>0</v>
      </c>
      <c r="I87" s="12">
        <f t="shared" si="247"/>
        <v>0</v>
      </c>
      <c r="J87" s="12">
        <f t="shared" si="247"/>
        <v>0</v>
      </c>
      <c r="K87" s="12">
        <f t="shared" si="247"/>
        <v>0</v>
      </c>
      <c r="L87" s="12">
        <f t="shared" si="247"/>
        <v>0</v>
      </c>
      <c r="M87" s="12">
        <f t="shared" si="247"/>
        <v>0</v>
      </c>
      <c r="N87" s="12">
        <f t="shared" si="247"/>
        <v>0</v>
      </c>
      <c r="O87" s="12">
        <f t="shared" si="247"/>
        <v>170.68</v>
      </c>
    </row>
    <row r="88" spans="1:15">
      <c r="A88" s="176"/>
      <c r="B88" s="179"/>
      <c r="C88" s="181"/>
      <c r="D88" s="176"/>
      <c r="E88" s="176"/>
      <c r="F88" s="176"/>
      <c r="G88" s="11" t="s">
        <v>37</v>
      </c>
      <c r="H88" s="12">
        <f>IF(H87&gt;0,H87,0)</f>
        <v>0</v>
      </c>
      <c r="I88" s="12">
        <f>IF(I87&gt;0,I87+H88,0)</f>
        <v>0</v>
      </c>
      <c r="J88" s="12">
        <f t="shared" ref="J88" si="248">IF(J87&gt;0,J87+I88,0)</f>
        <v>0</v>
      </c>
      <c r="K88" s="12">
        <f t="shared" ref="K88" si="249">IF(K87&gt;0,K87+J88,0)</f>
        <v>0</v>
      </c>
      <c r="L88" s="12">
        <f t="shared" ref="L88" si="250">IF(L87&gt;0,L87+K88,0)</f>
        <v>0</v>
      </c>
      <c r="M88" s="12">
        <f t="shared" ref="M88" si="251">IF(M87&gt;0,M87+L88,0)</f>
        <v>0</v>
      </c>
      <c r="N88" s="12">
        <f t="shared" ref="N88" si="252">IF(N87&gt;0,N87+M88,0)</f>
        <v>0</v>
      </c>
      <c r="O88" s="12">
        <f t="shared" ref="O88" si="253">IF(O87&gt;0,O87+N88,0)</f>
        <v>170.68</v>
      </c>
    </row>
    <row r="89" spans="1:15">
      <c r="A89" s="27"/>
      <c r="B89" s="182" t="s">
        <v>38</v>
      </c>
      <c r="C89" s="184">
        <f>SUM(C9:C88)</f>
        <v>240291.1301759812</v>
      </c>
      <c r="D89" s="186">
        <f t="shared" ref="D89" si="254">F89-E89+1</f>
        <v>8</v>
      </c>
      <c r="E89" s="188">
        <v>1</v>
      </c>
      <c r="F89" s="188">
        <v>8</v>
      </c>
      <c r="G89" s="26" t="s">
        <v>32</v>
      </c>
      <c r="H89" s="29">
        <f>H9+H11+H13+H15+H17+H19+H21+H23+H25+H27+H29+H31+H33+H37+H39+H41+H43+H45+H47+H49+H51+H53+H55+H57+H59+H61+H63+H65+H67+H69+H71+H73+H75+H77+H79+H81+H83+H85+H87</f>
        <v>13298.833485519237</v>
      </c>
      <c r="I89" s="29">
        <f t="shared" ref="I89:O89" si="255">I9+I11+I13+I15+I17+I19+I21+I23+I25+I27+I29+I31+I33+I37+I39+I41+I43+I45+I47+I49+I51+I53+I55+I57+I59+I61+I63+I65+I67+I69+I71+I73+I75+I77+I79+I81+I83+I85+I87</f>
        <v>11401.252199769238</v>
      </c>
      <c r="J89" s="29">
        <f t="shared" si="255"/>
        <v>17536.42142526924</v>
      </c>
      <c r="K89" s="29">
        <f t="shared" si="255"/>
        <v>25410.871604019234</v>
      </c>
      <c r="L89" s="29">
        <f>L17+L23+L25+L29+L35+L49+L53+L75</f>
        <v>30049.330481089233</v>
      </c>
      <c r="M89" s="29">
        <f t="shared" si="255"/>
        <v>64836.803268385011</v>
      </c>
      <c r="N89" s="29">
        <f t="shared" si="255"/>
        <v>42493.056425714996</v>
      </c>
      <c r="O89" s="29">
        <f t="shared" si="255"/>
        <v>35264.561286215008</v>
      </c>
    </row>
    <row r="90" spans="1:15">
      <c r="A90" s="28"/>
      <c r="B90" s="183"/>
      <c r="C90" s="185"/>
      <c r="D90" s="187"/>
      <c r="E90" s="188"/>
      <c r="F90" s="188"/>
      <c r="G90" s="26" t="s">
        <v>37</v>
      </c>
      <c r="H90" s="29">
        <f>H89</f>
        <v>13298.833485519237</v>
      </c>
      <c r="I90" s="29">
        <f>H90+I89</f>
        <v>24700.085685288475</v>
      </c>
      <c r="J90" s="29">
        <f t="shared" ref="J90:M90" si="256">I90+J89</f>
        <v>42236.507110557715</v>
      </c>
      <c r="K90" s="29">
        <f t="shared" si="256"/>
        <v>67647.378714576946</v>
      </c>
      <c r="L90" s="29">
        <f t="shared" si="256"/>
        <v>97696.709195666175</v>
      </c>
      <c r="M90" s="29">
        <f t="shared" si="256"/>
        <v>162533.51246405119</v>
      </c>
      <c r="N90" s="29">
        <f t="shared" ref="N90" si="257">M90+N89</f>
        <v>205026.56888976617</v>
      </c>
      <c r="O90" s="29">
        <f t="shared" ref="O90" si="258">N90+O89</f>
        <v>240291.13017598118</v>
      </c>
    </row>
  </sheetData>
  <mergeCells count="256">
    <mergeCell ref="A1:O1"/>
    <mergeCell ref="A2:O2"/>
    <mergeCell ref="A3:O3"/>
    <mergeCell ref="A6:C6"/>
    <mergeCell ref="A7:C8"/>
    <mergeCell ref="D7:D8"/>
    <mergeCell ref="E7:E8"/>
    <mergeCell ref="F7:F8"/>
    <mergeCell ref="G7:G8"/>
    <mergeCell ref="H4:O4"/>
    <mergeCell ref="A4:C5"/>
    <mergeCell ref="A13:A14"/>
    <mergeCell ref="C13:C14"/>
    <mergeCell ref="D13:D14"/>
    <mergeCell ref="E13:E14"/>
    <mergeCell ref="F13:F14"/>
    <mergeCell ref="B13:B14"/>
    <mergeCell ref="A9:A10"/>
    <mergeCell ref="C11:C12"/>
    <mergeCell ref="D11:D12"/>
    <mergeCell ref="E11:E12"/>
    <mergeCell ref="F11:F12"/>
    <mergeCell ref="A11:A12"/>
    <mergeCell ref="B11:B12"/>
    <mergeCell ref="B9:B10"/>
    <mergeCell ref="C9:C10"/>
    <mergeCell ref="D9:D10"/>
    <mergeCell ref="E9:E10"/>
    <mergeCell ref="F9:F10"/>
    <mergeCell ref="F17:F18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B15:B16"/>
    <mergeCell ref="B17:B18"/>
    <mergeCell ref="F21:F22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B19:B20"/>
    <mergeCell ref="B21:B22"/>
    <mergeCell ref="A23:A24"/>
    <mergeCell ref="A25:A26"/>
    <mergeCell ref="A27:A28"/>
    <mergeCell ref="A29:A30"/>
    <mergeCell ref="B89:B90"/>
    <mergeCell ref="C89:C90"/>
    <mergeCell ref="D89:D90"/>
    <mergeCell ref="E89:E90"/>
    <mergeCell ref="F89:F90"/>
    <mergeCell ref="C23:C24"/>
    <mergeCell ref="C25:C26"/>
    <mergeCell ref="C27:C28"/>
    <mergeCell ref="C29:C30"/>
    <mergeCell ref="C39:C40"/>
    <mergeCell ref="B23:B24"/>
    <mergeCell ref="B25:B26"/>
    <mergeCell ref="B27:B28"/>
    <mergeCell ref="B29:B30"/>
    <mergeCell ref="B39:B40"/>
    <mergeCell ref="C31:C32"/>
    <mergeCell ref="C33:C34"/>
    <mergeCell ref="C37:C38"/>
    <mergeCell ref="A41:A42"/>
    <mergeCell ref="A43:A44"/>
    <mergeCell ref="A31:A32"/>
    <mergeCell ref="A33:A34"/>
    <mergeCell ref="A37:A38"/>
    <mergeCell ref="B31:B32"/>
    <mergeCell ref="B33:B34"/>
    <mergeCell ref="B37:B38"/>
    <mergeCell ref="A39:A40"/>
    <mergeCell ref="B41:B42"/>
    <mergeCell ref="C41:C42"/>
    <mergeCell ref="A35:A36"/>
    <mergeCell ref="B35:B36"/>
    <mergeCell ref="C35:C36"/>
    <mergeCell ref="B43:B44"/>
    <mergeCell ref="C43:C44"/>
    <mergeCell ref="B45:B46"/>
    <mergeCell ref="C45:C46"/>
    <mergeCell ref="B47:B48"/>
    <mergeCell ref="C47:C48"/>
    <mergeCell ref="B55:B56"/>
    <mergeCell ref="C55:C56"/>
    <mergeCell ref="B49:B50"/>
    <mergeCell ref="C49:C50"/>
    <mergeCell ref="A51:A52"/>
    <mergeCell ref="B51:B52"/>
    <mergeCell ref="C51:C52"/>
    <mergeCell ref="A53:A54"/>
    <mergeCell ref="B53:B54"/>
    <mergeCell ref="C53:C54"/>
    <mergeCell ref="A45:A46"/>
    <mergeCell ref="A47:A48"/>
    <mergeCell ref="A55:A56"/>
    <mergeCell ref="A49:A50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75:A76"/>
    <mergeCell ref="B75:B76"/>
    <mergeCell ref="C75:C76"/>
    <mergeCell ref="A77:A78"/>
    <mergeCell ref="B77:B78"/>
    <mergeCell ref="C77:C78"/>
    <mergeCell ref="A65:A66"/>
    <mergeCell ref="B65:B66"/>
    <mergeCell ref="C65:C66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F23:F24"/>
    <mergeCell ref="D25:D26"/>
    <mergeCell ref="E25:E26"/>
    <mergeCell ref="F25:F26"/>
    <mergeCell ref="D27:D28"/>
    <mergeCell ref="E27:E28"/>
    <mergeCell ref="F27:F28"/>
    <mergeCell ref="A87:A88"/>
    <mergeCell ref="B87:B88"/>
    <mergeCell ref="C87:C88"/>
    <mergeCell ref="D23:D24"/>
    <mergeCell ref="E23:E24"/>
    <mergeCell ref="D29:D30"/>
    <mergeCell ref="E29:E30"/>
    <mergeCell ref="D37:D38"/>
    <mergeCell ref="E37:E38"/>
    <mergeCell ref="D43:D44"/>
    <mergeCell ref="E43:E44"/>
    <mergeCell ref="D49:D50"/>
    <mergeCell ref="E49:E50"/>
    <mergeCell ref="D55:D56"/>
    <mergeCell ref="E55:E56"/>
    <mergeCell ref="D61:D62"/>
    <mergeCell ref="A83:A84"/>
    <mergeCell ref="F37:F38"/>
    <mergeCell ref="D39:D40"/>
    <mergeCell ref="E39:E40"/>
    <mergeCell ref="F39:F40"/>
    <mergeCell ref="D41:D42"/>
    <mergeCell ref="E41:E42"/>
    <mergeCell ref="F41:F42"/>
    <mergeCell ref="F29:F30"/>
    <mergeCell ref="D31:D32"/>
    <mergeCell ref="E31:E32"/>
    <mergeCell ref="F31:F32"/>
    <mergeCell ref="D33:D34"/>
    <mergeCell ref="E33:E34"/>
    <mergeCell ref="F33:F34"/>
    <mergeCell ref="D35:D36"/>
    <mergeCell ref="E35:E36"/>
    <mergeCell ref="F35:F36"/>
    <mergeCell ref="F49:F50"/>
    <mergeCell ref="D51:D52"/>
    <mergeCell ref="E51:E52"/>
    <mergeCell ref="F51:F52"/>
    <mergeCell ref="D53:D54"/>
    <mergeCell ref="E53:E54"/>
    <mergeCell ref="F53:F54"/>
    <mergeCell ref="F43:F44"/>
    <mergeCell ref="D45:D46"/>
    <mergeCell ref="E45:E46"/>
    <mergeCell ref="F45:F46"/>
    <mergeCell ref="D47:D48"/>
    <mergeCell ref="E47:E48"/>
    <mergeCell ref="F47:F48"/>
    <mergeCell ref="E61:E62"/>
    <mergeCell ref="F61:F62"/>
    <mergeCell ref="D63:D64"/>
    <mergeCell ref="E63:E64"/>
    <mergeCell ref="F63:F64"/>
    <mergeCell ref="F55:F56"/>
    <mergeCell ref="D57:D58"/>
    <mergeCell ref="E57:E58"/>
    <mergeCell ref="F57:F58"/>
    <mergeCell ref="D59:D60"/>
    <mergeCell ref="E59:E60"/>
    <mergeCell ref="F59:F60"/>
    <mergeCell ref="D69:D70"/>
    <mergeCell ref="E69:E70"/>
    <mergeCell ref="F69:F70"/>
    <mergeCell ref="D71:D72"/>
    <mergeCell ref="E71:E72"/>
    <mergeCell ref="F71:F72"/>
    <mergeCell ref="D65:D66"/>
    <mergeCell ref="E65:E66"/>
    <mergeCell ref="F65:F66"/>
    <mergeCell ref="D67:D68"/>
    <mergeCell ref="E67:E68"/>
    <mergeCell ref="F67:F68"/>
    <mergeCell ref="D77:D78"/>
    <mergeCell ref="E77:E78"/>
    <mergeCell ref="F77:F78"/>
    <mergeCell ref="D79:D80"/>
    <mergeCell ref="E79:E80"/>
    <mergeCell ref="F79:F80"/>
    <mergeCell ref="D73:D74"/>
    <mergeCell ref="E73:E74"/>
    <mergeCell ref="F73:F74"/>
    <mergeCell ref="D75:D76"/>
    <mergeCell ref="E75:E76"/>
    <mergeCell ref="F75:F76"/>
    <mergeCell ref="D85:D86"/>
    <mergeCell ref="E85:E86"/>
    <mergeCell ref="F85:F86"/>
    <mergeCell ref="D87:D88"/>
    <mergeCell ref="E87:E88"/>
    <mergeCell ref="F87:F88"/>
    <mergeCell ref="D81:D82"/>
    <mergeCell ref="E81:E82"/>
    <mergeCell ref="F81:F82"/>
    <mergeCell ref="D83:D84"/>
    <mergeCell ref="E83:E84"/>
    <mergeCell ref="F83:F84"/>
  </mergeCells>
  <conditionalFormatting sqref="H6:O8">
    <cfRule type="cellIs" dxfId="34" priority="35" operator="equal">
      <formula>1</formula>
    </cfRule>
  </conditionalFormatting>
  <conditionalFormatting sqref="H6:O6">
    <cfRule type="cellIs" dxfId="33" priority="34" operator="equal">
      <formula>1</formula>
    </cfRule>
  </conditionalFormatting>
  <conditionalFormatting sqref="H7:O8">
    <cfRule type="cellIs" dxfId="32" priority="33" operator="equal">
      <formula>1</formula>
    </cfRule>
  </conditionalFormatting>
  <conditionalFormatting sqref="H9:O26">
    <cfRule type="cellIs" dxfId="31" priority="32" operator="notEqual">
      <formula>0</formula>
    </cfRule>
  </conditionalFormatting>
  <conditionalFormatting sqref="H27:O28">
    <cfRule type="cellIs" dxfId="30" priority="31" operator="notEqual">
      <formula>0</formula>
    </cfRule>
  </conditionalFormatting>
  <conditionalFormatting sqref="H29:O30">
    <cfRule type="cellIs" dxfId="29" priority="30" operator="notEqual">
      <formula>0</formula>
    </cfRule>
  </conditionalFormatting>
  <conditionalFormatting sqref="H31:O32">
    <cfRule type="cellIs" dxfId="28" priority="29" operator="notEqual">
      <formula>0</formula>
    </cfRule>
  </conditionalFormatting>
  <conditionalFormatting sqref="H33:O34 O35:O36">
    <cfRule type="cellIs" dxfId="27" priority="28" operator="notEqual">
      <formula>0</formula>
    </cfRule>
  </conditionalFormatting>
  <conditionalFormatting sqref="H37:O38">
    <cfRule type="cellIs" dxfId="26" priority="27" operator="notEqual">
      <formula>0</formula>
    </cfRule>
  </conditionalFormatting>
  <conditionalFormatting sqref="H39:O40">
    <cfRule type="cellIs" dxfId="25" priority="26" operator="notEqual">
      <formula>0</formula>
    </cfRule>
  </conditionalFormatting>
  <conditionalFormatting sqref="H41:O42">
    <cfRule type="cellIs" dxfId="24" priority="25" operator="notEqual">
      <formula>0</formula>
    </cfRule>
  </conditionalFormatting>
  <conditionalFormatting sqref="H43:O44">
    <cfRule type="cellIs" dxfId="23" priority="24" operator="notEqual">
      <formula>0</formula>
    </cfRule>
  </conditionalFormatting>
  <conditionalFormatting sqref="H45:O46">
    <cfRule type="cellIs" dxfId="22" priority="23" operator="notEqual">
      <formula>0</formula>
    </cfRule>
  </conditionalFormatting>
  <conditionalFormatting sqref="H47:O48">
    <cfRule type="cellIs" dxfId="21" priority="22" operator="notEqual">
      <formula>0</formula>
    </cfRule>
  </conditionalFormatting>
  <conditionalFormatting sqref="H49:O50">
    <cfRule type="cellIs" dxfId="20" priority="21" operator="notEqual">
      <formula>0</formula>
    </cfRule>
  </conditionalFormatting>
  <conditionalFormatting sqref="H51:O52">
    <cfRule type="cellIs" dxfId="19" priority="20" operator="notEqual">
      <formula>0</formula>
    </cfRule>
  </conditionalFormatting>
  <conditionalFormatting sqref="H53:O54">
    <cfRule type="cellIs" dxfId="18" priority="19" operator="notEqual">
      <formula>0</formula>
    </cfRule>
  </conditionalFormatting>
  <conditionalFormatting sqref="H55:O56">
    <cfRule type="cellIs" dxfId="17" priority="18" operator="notEqual">
      <formula>0</formula>
    </cfRule>
  </conditionalFormatting>
  <conditionalFormatting sqref="H57:O58">
    <cfRule type="cellIs" dxfId="16" priority="17" operator="notEqual">
      <formula>0</formula>
    </cfRule>
  </conditionalFormatting>
  <conditionalFormatting sqref="H59:O60">
    <cfRule type="cellIs" dxfId="15" priority="16" operator="notEqual">
      <formula>0</formula>
    </cfRule>
  </conditionalFormatting>
  <conditionalFormatting sqref="H61:O62">
    <cfRule type="cellIs" dxfId="14" priority="15" operator="notEqual">
      <formula>0</formula>
    </cfRule>
  </conditionalFormatting>
  <conditionalFormatting sqref="H63:O64">
    <cfRule type="cellIs" dxfId="13" priority="14" operator="notEqual">
      <formula>0</formula>
    </cfRule>
  </conditionalFormatting>
  <conditionalFormatting sqref="H65:O66">
    <cfRule type="cellIs" dxfId="12" priority="13" operator="notEqual">
      <formula>0</formula>
    </cfRule>
  </conditionalFormatting>
  <conditionalFormatting sqref="H67:O68">
    <cfRule type="cellIs" dxfId="11" priority="12" operator="notEqual">
      <formula>0</formula>
    </cfRule>
  </conditionalFormatting>
  <conditionalFormatting sqref="H69:O70">
    <cfRule type="cellIs" dxfId="10" priority="11" operator="notEqual">
      <formula>0</formula>
    </cfRule>
  </conditionalFormatting>
  <conditionalFormatting sqref="H71:O72">
    <cfRule type="cellIs" dxfId="9" priority="10" operator="notEqual">
      <formula>0</formula>
    </cfRule>
  </conditionalFormatting>
  <conditionalFormatting sqref="H73:O74">
    <cfRule type="cellIs" dxfId="8" priority="9" operator="notEqual">
      <formula>0</formula>
    </cfRule>
  </conditionalFormatting>
  <conditionalFormatting sqref="H75:O76">
    <cfRule type="cellIs" dxfId="7" priority="8" operator="notEqual">
      <formula>0</formula>
    </cfRule>
  </conditionalFormatting>
  <conditionalFormatting sqref="H77:O78">
    <cfRule type="cellIs" dxfId="6" priority="7" operator="notEqual">
      <formula>0</formula>
    </cfRule>
  </conditionalFormatting>
  <conditionalFormatting sqref="H79:O80">
    <cfRule type="cellIs" dxfId="5" priority="6" operator="notEqual">
      <formula>0</formula>
    </cfRule>
  </conditionalFormatting>
  <conditionalFormatting sqref="H81:O82">
    <cfRule type="cellIs" dxfId="4" priority="5" operator="notEqual">
      <formula>0</formula>
    </cfRule>
  </conditionalFormatting>
  <conditionalFormatting sqref="H83:O84">
    <cfRule type="cellIs" dxfId="3" priority="4" operator="notEqual">
      <formula>0</formula>
    </cfRule>
  </conditionalFormatting>
  <conditionalFormatting sqref="H85:O86">
    <cfRule type="cellIs" dxfId="2" priority="3" operator="notEqual">
      <formula>0</formula>
    </cfRule>
  </conditionalFormatting>
  <conditionalFormatting sqref="H87:O88">
    <cfRule type="cellIs" dxfId="1" priority="2" operator="notEqual">
      <formula>0</formula>
    </cfRule>
  </conditionalFormatting>
  <conditionalFormatting sqref="H35:N36">
    <cfRule type="cellIs" dxfId="0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 Físico-Financeiro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User</cp:lastModifiedBy>
  <cp:lastPrinted>2020-04-03T16:43:31Z</cp:lastPrinted>
  <dcterms:created xsi:type="dcterms:W3CDTF">2018-04-06T14:41:31Z</dcterms:created>
  <dcterms:modified xsi:type="dcterms:W3CDTF">2020-04-03T16:43:33Z</dcterms:modified>
</cp:coreProperties>
</file>